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May 200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<sst xmlns="http://schemas.openxmlformats.org/spreadsheetml/2006/main" count="71" uniqueCount="44">
  <si>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</si>
  <si>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</si>
  <si>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</si>
  <si>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</si>
  <si>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</si>
  <si>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</si>
  <si>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</si>
  <si>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</si>
  <si>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</si>
  <si>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</si>
  <si>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</si>
  <si>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</si>
  <si>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</si>
  <si>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</si>
  <si>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</si>
  <si>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</si>
  <si>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</si>
  <si>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</si>
  <si>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</si>
  <si>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</si>
  <si>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</si>
  <si>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</si>
  <si>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</si>
  <si>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</si>
  <si>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</si>
  <si>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</si>
  <si>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</si>
  <si>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</si>
  <si>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</si>
  <si>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</si>
  <si>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</si>
  <si>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</si>
  <si>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</si>
  <si>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</si>
  <si>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</si>
  <si>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</si>
  <si>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</si>
  <si>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</si>
  <si>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</si>
  <si>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MAY 2001 </t>
  </si>
  <si>
    <t>JULY 1, 2000 - MAY 31, 2001</t>
  </si>
  <si>
    <t>Revised on 6/30/01 due to revisions in 12/00 and 1/01 Monthly Revenue numbers</t>
  </si>
  <si>
    <t>for Hollywood.</t>
  </si>
  <si>
    <t>REVISED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</si>
</sst>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164" fontId="6" fillId="0" borderId="5" xfId="0" applyNumberFormat="1" applyFont="1" applyBorder="1" applyAlignment="1" applyProtection="1">
      <alignment horizontal="center"/>
      <protection/>
    </xf>
    <xf numFmtId="166" fontId="6" fillId="0" borderId="5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5" fontId="6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5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/>
    </xf>
    <xf numFmtId="3" fontId="5" fillId="0" borderId="4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164" fontId="11" fillId="0" borderId="0" xfId="0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13" fillId="0" borderId="0" xfId="0" applyNumberFormat="1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3"/>
  <sheetViews>
    <sheetView showGridLines="0" tabSelected="1" workbookViewId="0" topLeftCell="A1">
      <selection activeCell="I4" sqref="I4"/>
    </sheetView>
  </sheetViews>
  <sheetFormatPr defaultColWidth="9.625" defaultRowHeight="12.75"/>
  <cols>
    <col min="1" max="1" width="0.12890625" style="1" customWidth="1"/>
    <col min="2" max="2" width="17.50390625" style="12" customWidth="1"/>
    <col min="3" max="3" width="15.00390625" style="11" customWidth="1"/>
    <col min="4" max="4" width="12.375" style="12" customWidth="1"/>
    <col min="5" max="5" width="15.375" style="12" customWidth="1"/>
    <col min="6" max="6" width="15.625" style="12" customWidth="1"/>
    <col min="7" max="7" width="14.75390625" style="12" customWidth="1"/>
    <col min="8" max="8" width="15.50390625" style="14" customWidth="1"/>
    <col min="9" max="9" width="16.125" style="17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10" t="s">
        <v>0</v>
      </c>
      <c r="E1" s="12" t="s">
        <v>14</v>
      </c>
      <c r="G1" s="13"/>
      <c r="I1" s="15"/>
    </row>
    <row r="2" spans="2:7" ht="12.75">
      <c r="B2" s="10" t="s">
        <v>29</v>
      </c>
      <c r="F2" s="16"/>
      <c r="G2" s="13"/>
    </row>
    <row r="3" spans="2:7" ht="18">
      <c r="B3" s="10" t="s">
        <v>1</v>
      </c>
      <c r="D3" s="81" t="s">
        <v>39</v>
      </c>
      <c r="E3" s="80"/>
      <c r="F3" s="79"/>
      <c r="G3" s="13"/>
    </row>
    <row r="4" spans="4:7" ht="12.75">
      <c r="D4" s="18"/>
      <c r="G4" s="13"/>
    </row>
    <row r="5" spans="7:9" ht="13.5" thickBot="1">
      <c r="G5" s="13"/>
      <c r="I5" s="19"/>
    </row>
    <row r="6" spans="2:12" ht="12.75">
      <c r="B6" s="20" t="s">
        <v>32</v>
      </c>
      <c r="C6" s="21"/>
      <c r="D6" s="20" t="s">
        <v>2</v>
      </c>
      <c r="E6" s="20" t="s">
        <v>3</v>
      </c>
      <c r="F6" s="20" t="s">
        <v>3</v>
      </c>
      <c r="G6" s="20" t="s">
        <v>3</v>
      </c>
      <c r="H6" s="22" t="s">
        <v>21</v>
      </c>
      <c r="I6" s="23" t="s">
        <v>20</v>
      </c>
      <c r="K6" s="8"/>
      <c r="L6" s="8"/>
    </row>
    <row r="7" spans="2:12" ht="13.5" thickBot="1">
      <c r="B7" s="24" t="s">
        <v>33</v>
      </c>
      <c r="C7" s="25" t="s">
        <v>30</v>
      </c>
      <c r="D7" s="24" t="s">
        <v>4</v>
      </c>
      <c r="E7" s="24" t="s">
        <v>5</v>
      </c>
      <c r="F7" s="24" t="s">
        <v>6</v>
      </c>
      <c r="G7" s="24" t="s">
        <v>7</v>
      </c>
      <c r="H7" s="26" t="s">
        <v>6</v>
      </c>
      <c r="I7" s="27" t="s">
        <v>31</v>
      </c>
      <c r="K7" s="8"/>
      <c r="L7" s="8"/>
    </row>
    <row r="8" spans="1:12" s="5" customFormat="1" ht="12.75">
      <c r="A8" s="4"/>
      <c r="B8" s="28" t="s">
        <v>13</v>
      </c>
      <c r="C8" s="21">
        <v>35342</v>
      </c>
      <c r="D8" s="20">
        <v>31</v>
      </c>
      <c r="E8" s="29">
        <v>209932</v>
      </c>
      <c r="F8" s="74">
        <v>8640547</v>
      </c>
      <c r="G8" s="30">
        <f>F8*0.195</f>
        <v>1684906.665</v>
      </c>
      <c r="H8" s="74">
        <v>9459032</v>
      </c>
      <c r="I8" s="74">
        <v>12312706</v>
      </c>
      <c r="K8" s="71"/>
      <c r="L8" s="71"/>
    </row>
    <row r="9" spans="1:12" s="5" customFormat="1" ht="12.75">
      <c r="A9" s="6" t="s">
        <v>27</v>
      </c>
      <c r="B9" s="32" t="s">
        <v>9</v>
      </c>
      <c r="C9" s="33">
        <v>34442</v>
      </c>
      <c r="D9" s="34">
        <v>31</v>
      </c>
      <c r="E9" s="29">
        <v>235134</v>
      </c>
      <c r="F9" s="75">
        <v>13771553</v>
      </c>
      <c r="G9" s="31">
        <f>F9*0.195</f>
        <v>2685452.835</v>
      </c>
      <c r="H9" s="75">
        <v>12513386</v>
      </c>
      <c r="I9" s="75">
        <v>11588955</v>
      </c>
      <c r="K9" s="71"/>
      <c r="L9" s="71"/>
    </row>
    <row r="10" spans="1:12" s="5" customFormat="1" ht="12.75">
      <c r="A10" s="6"/>
      <c r="B10" s="32" t="s">
        <v>38</v>
      </c>
      <c r="C10" s="33">
        <v>36880</v>
      </c>
      <c r="D10" s="34">
        <v>31</v>
      </c>
      <c r="E10" s="29">
        <v>469072</v>
      </c>
      <c r="F10" s="76">
        <v>13519176</v>
      </c>
      <c r="G10" s="31">
        <f>F10*0.195</f>
        <v>2636239.3200000003</v>
      </c>
      <c r="H10" s="76">
        <v>12523973</v>
      </c>
      <c r="I10" s="76">
        <v>0</v>
      </c>
      <c r="K10" s="71"/>
      <c r="L10" s="71"/>
    </row>
    <row r="11" spans="1:12" s="5" customFormat="1" ht="12.75">
      <c r="A11" s="7"/>
      <c r="B11" s="32" t="s">
        <v>10</v>
      </c>
      <c r="C11" s="33">
        <v>34524</v>
      </c>
      <c r="D11" s="34">
        <v>31</v>
      </c>
      <c r="E11" s="29">
        <v>253310</v>
      </c>
      <c r="F11" s="75">
        <v>20055177</v>
      </c>
      <c r="G11" s="31">
        <f>F11*0.195</f>
        <v>3910759.515</v>
      </c>
      <c r="H11" s="75">
        <v>18543215</v>
      </c>
      <c r="I11" s="76">
        <v>20365576</v>
      </c>
      <c r="K11" s="71"/>
      <c r="L11" s="71"/>
    </row>
    <row r="12" spans="1:12" s="5" customFormat="1" ht="12.75">
      <c r="A12" s="4"/>
      <c r="B12" s="32" t="s">
        <v>23</v>
      </c>
      <c r="C12" s="33">
        <v>34474</v>
      </c>
      <c r="D12" s="34">
        <v>31</v>
      </c>
      <c r="E12" s="29">
        <v>160041</v>
      </c>
      <c r="F12" s="75">
        <v>9842625</v>
      </c>
      <c r="G12" s="31">
        <f>F12*0.195</f>
        <v>1919311.875</v>
      </c>
      <c r="H12" s="75">
        <v>9214783</v>
      </c>
      <c r="I12" s="76">
        <v>12897521</v>
      </c>
      <c r="K12" s="71"/>
      <c r="L12" s="71"/>
    </row>
    <row r="13" spans="2:12" ht="12.75">
      <c r="B13" s="35" t="s">
        <v>36</v>
      </c>
      <c r="C13" s="36">
        <v>35258</v>
      </c>
      <c r="D13" s="34">
        <v>31</v>
      </c>
      <c r="E13" s="37">
        <v>217663</v>
      </c>
      <c r="F13" s="77">
        <v>11482969</v>
      </c>
      <c r="G13" s="38">
        <f>F13*0.215</f>
        <v>2468838.335</v>
      </c>
      <c r="H13" s="77">
        <v>11685214</v>
      </c>
      <c r="I13" s="77">
        <v>10404772</v>
      </c>
      <c r="K13" s="8"/>
      <c r="L13" s="8"/>
    </row>
    <row r="14" spans="2:9" ht="12.75">
      <c r="B14" s="35" t="s">
        <v>37</v>
      </c>
      <c r="C14" s="36">
        <v>34909</v>
      </c>
      <c r="D14" s="34">
        <v>31</v>
      </c>
      <c r="E14" s="37">
        <v>106188</v>
      </c>
      <c r="F14" s="77">
        <v>3890353</v>
      </c>
      <c r="G14" s="38">
        <f>F14*0.215</f>
        <v>836425.895</v>
      </c>
      <c r="H14" s="77">
        <v>3782621</v>
      </c>
      <c r="I14" s="77">
        <v>4485281</v>
      </c>
    </row>
    <row r="15" spans="2:9" ht="12.75">
      <c r="B15" s="35" t="s">
        <v>8</v>
      </c>
      <c r="C15" s="36">
        <v>34311</v>
      </c>
      <c r="D15" s="34">
        <v>31</v>
      </c>
      <c r="E15" s="37">
        <v>99144</v>
      </c>
      <c r="F15" s="77">
        <v>4614827</v>
      </c>
      <c r="G15" s="38">
        <f>F15*0.215</f>
        <v>992187.8049999999</v>
      </c>
      <c r="H15" s="77">
        <v>4823386</v>
      </c>
      <c r="I15" s="77">
        <v>8067323</v>
      </c>
    </row>
    <row r="16" spans="2:9" ht="12.75">
      <c r="B16" s="35" t="s">
        <v>19</v>
      </c>
      <c r="C16" s="36">
        <v>34266</v>
      </c>
      <c r="D16" s="34">
        <v>31</v>
      </c>
      <c r="E16" s="37">
        <v>144194</v>
      </c>
      <c r="F16" s="77">
        <v>8694491</v>
      </c>
      <c r="G16" s="38">
        <f>F16*0.215</f>
        <v>1869315.565</v>
      </c>
      <c r="H16" s="77">
        <v>7688295</v>
      </c>
      <c r="I16" s="77">
        <v>4227208</v>
      </c>
    </row>
    <row r="17" spans="1:9" s="5" customFormat="1" ht="12.75">
      <c r="A17" s="4"/>
      <c r="B17" s="32" t="s">
        <v>22</v>
      </c>
      <c r="C17" s="33">
        <v>34887</v>
      </c>
      <c r="D17" s="34">
        <v>31</v>
      </c>
      <c r="E17" s="29">
        <v>117765</v>
      </c>
      <c r="F17" s="75">
        <v>5570477</v>
      </c>
      <c r="G17" s="31">
        <f>F17*0.185</f>
        <v>1030538.245</v>
      </c>
      <c r="H17" s="75">
        <v>5490044</v>
      </c>
      <c r="I17" s="75">
        <v>5549005</v>
      </c>
    </row>
    <row r="18" spans="1:9" s="5" customFormat="1" ht="12.75">
      <c r="A18" s="4"/>
      <c r="B18" s="32" t="s">
        <v>11</v>
      </c>
      <c r="C18" s="33">
        <v>34552</v>
      </c>
      <c r="D18" s="34">
        <v>31</v>
      </c>
      <c r="E18" s="29">
        <v>172126</v>
      </c>
      <c r="F18" s="75">
        <v>8214876</v>
      </c>
      <c r="G18" s="31">
        <f>F18*0.215</f>
        <v>1766198.34</v>
      </c>
      <c r="H18" s="75">
        <v>7904393</v>
      </c>
      <c r="I18" s="75">
        <v>7680018</v>
      </c>
    </row>
    <row r="19" spans="1:9" s="5" customFormat="1" ht="12.75">
      <c r="A19" s="4"/>
      <c r="B19" s="32" t="s">
        <v>12</v>
      </c>
      <c r="C19" s="33">
        <v>34582</v>
      </c>
      <c r="D19" s="34">
        <v>31</v>
      </c>
      <c r="E19" s="29">
        <v>176700</v>
      </c>
      <c r="F19" s="75">
        <v>10233559</v>
      </c>
      <c r="G19" s="31">
        <f>F19*0.215</f>
        <v>2200215.185</v>
      </c>
      <c r="H19" s="75">
        <v>10345451</v>
      </c>
      <c r="I19" s="75">
        <v>8843360</v>
      </c>
    </row>
    <row r="20" spans="2:9" ht="12.75">
      <c r="B20" s="35" t="s">
        <v>25</v>
      </c>
      <c r="C20" s="36">
        <v>34607</v>
      </c>
      <c r="D20" s="34">
        <v>31</v>
      </c>
      <c r="E20" s="37">
        <v>107087</v>
      </c>
      <c r="F20" s="77">
        <v>6601553</v>
      </c>
      <c r="G20" s="38">
        <f>F20*0.215</f>
        <v>1419333.895</v>
      </c>
      <c r="H20" s="77">
        <v>6131918</v>
      </c>
      <c r="I20" s="77">
        <v>6026129</v>
      </c>
    </row>
    <row r="21" spans="1:9" ht="13.5" thickBot="1">
      <c r="A21" s="1" t="s">
        <v>14</v>
      </c>
      <c r="B21" s="39" t="s">
        <v>26</v>
      </c>
      <c r="C21" s="40">
        <v>34696</v>
      </c>
      <c r="D21" s="34">
        <v>31</v>
      </c>
      <c r="E21" s="37">
        <v>129846</v>
      </c>
      <c r="F21" s="78">
        <v>7764801</v>
      </c>
      <c r="G21" s="38">
        <f>F21*0.215</f>
        <v>1669432.215</v>
      </c>
      <c r="H21" s="78">
        <v>7529219</v>
      </c>
      <c r="I21" s="77">
        <v>7233141</v>
      </c>
    </row>
    <row r="22" spans="1:9" s="5" customFormat="1" ht="13.5" thickBot="1">
      <c r="A22" s="4"/>
      <c r="B22" s="42" t="s">
        <v>34</v>
      </c>
      <c r="C22" s="43" t="s">
        <v>14</v>
      </c>
      <c r="D22" s="44"/>
      <c r="E22" s="45">
        <f>SUM(E8:E21)</f>
        <v>2598202</v>
      </c>
      <c r="F22" s="46">
        <f>SUM(F8:F21)</f>
        <v>132896984</v>
      </c>
      <c r="G22" s="46">
        <f>SUM(G8:G21)</f>
        <v>27089155.69</v>
      </c>
      <c r="H22" s="46">
        <f>SUM(H8:H21)</f>
        <v>127634930</v>
      </c>
      <c r="I22" s="46">
        <f>SUM(I8:I21)</f>
        <v>119680995</v>
      </c>
    </row>
    <row r="23" spans="1:9" s="5" customFormat="1" ht="12.75">
      <c r="A23" s="4"/>
      <c r="B23" s="47"/>
      <c r="C23" s="49"/>
      <c r="D23" s="48"/>
      <c r="E23" s="70"/>
      <c r="F23" s="71"/>
      <c r="G23" s="71"/>
      <c r="H23" s="71"/>
      <c r="I23" s="71"/>
    </row>
    <row r="24" spans="1:9" s="5" customFormat="1" ht="15">
      <c r="A24" s="4"/>
      <c r="B24" s="47"/>
      <c r="C24" s="49"/>
      <c r="D24" s="48"/>
      <c r="E24" s="73"/>
      <c r="F24" s="72"/>
      <c r="G24" s="72"/>
      <c r="H24" s="71"/>
      <c r="I24" s="71"/>
    </row>
    <row r="25" spans="1:9" s="5" customFormat="1" ht="12.75">
      <c r="A25" s="4"/>
      <c r="B25" s="50"/>
      <c r="C25" s="49"/>
      <c r="D25" s="51"/>
      <c r="E25" s="52"/>
      <c r="F25" s="53"/>
      <c r="G25" s="53"/>
      <c r="H25" s="53"/>
      <c r="I25" s="54"/>
    </row>
    <row r="26" spans="2:7" ht="12.75">
      <c r="B26" s="10" t="s">
        <v>0</v>
      </c>
      <c r="G26" s="13"/>
    </row>
    <row r="27" spans="2:7" ht="12.75">
      <c r="B27" s="10" t="s">
        <v>28</v>
      </c>
      <c r="G27" s="13"/>
    </row>
    <row r="28" spans="2:7" ht="18.75">
      <c r="B28" s="10" t="s">
        <v>15</v>
      </c>
      <c r="C28" s="55" t="s">
        <v>40</v>
      </c>
      <c r="D28" s="13"/>
      <c r="E28" s="86" t="s">
        <v>43</v>
      </c>
      <c r="G28" s="56"/>
    </row>
    <row r="29" spans="3:7" ht="12.75">
      <c r="C29" s="11" t="s">
        <v>14</v>
      </c>
      <c r="D29" s="57"/>
      <c r="E29" s="13"/>
      <c r="G29" s="58"/>
    </row>
    <row r="30" ht="13.5" thickBot="1">
      <c r="G30" s="58"/>
    </row>
    <row r="31" spans="1:7" ht="12.75">
      <c r="A31" s="2"/>
      <c r="B31" s="20" t="s">
        <v>35</v>
      </c>
      <c r="C31" s="21"/>
      <c r="D31" s="20" t="s">
        <v>16</v>
      </c>
      <c r="E31" s="20" t="s">
        <v>16</v>
      </c>
      <c r="F31" s="20" t="s">
        <v>16</v>
      </c>
      <c r="G31" s="58"/>
    </row>
    <row r="32" spans="1:7" ht="13.5" thickBot="1">
      <c r="A32" s="2"/>
      <c r="B32" s="24" t="s">
        <v>33</v>
      </c>
      <c r="C32" s="25" t="s">
        <v>30</v>
      </c>
      <c r="D32" s="24" t="s">
        <v>5</v>
      </c>
      <c r="E32" s="24" t="s">
        <v>17</v>
      </c>
      <c r="F32" s="24" t="s">
        <v>18</v>
      </c>
      <c r="G32" s="58"/>
    </row>
    <row r="33" spans="1:9" s="5" customFormat="1" ht="12.75">
      <c r="A33" s="7"/>
      <c r="B33" s="28" t="s">
        <v>13</v>
      </c>
      <c r="C33" s="21">
        <v>35342</v>
      </c>
      <c r="D33" s="59">
        <f>E8+2415610</f>
        <v>2625542</v>
      </c>
      <c r="E33" s="30">
        <f>F8+112239155</f>
        <v>120879702</v>
      </c>
      <c r="F33" s="30">
        <f>20858834+1684907</f>
        <v>22543741</v>
      </c>
      <c r="G33" s="60"/>
      <c r="H33" s="61"/>
      <c r="I33" s="15"/>
    </row>
    <row r="34" spans="1:9" s="5" customFormat="1" ht="12.75">
      <c r="A34" s="7"/>
      <c r="B34" s="32" t="s">
        <v>9</v>
      </c>
      <c r="C34" s="33">
        <v>34442</v>
      </c>
      <c r="D34" s="62">
        <f>E9+1827445</f>
        <v>2062579</v>
      </c>
      <c r="E34" s="31">
        <f>F9+118941234</f>
        <v>132712787</v>
      </c>
      <c r="F34" s="31">
        <f>22129262+2685453</f>
        <v>24814715</v>
      </c>
      <c r="G34" s="60"/>
      <c r="H34" s="61"/>
      <c r="I34" s="15"/>
    </row>
    <row r="35" spans="1:9" s="5" customFormat="1" ht="12.75">
      <c r="A35" s="7"/>
      <c r="B35" s="32" t="s">
        <v>38</v>
      </c>
      <c r="C35" s="33">
        <v>36880</v>
      </c>
      <c r="D35" s="62">
        <f>E10+2037513</f>
        <v>2506585</v>
      </c>
      <c r="E35" s="31">
        <f>F10+58718834</f>
        <v>72238010</v>
      </c>
      <c r="F35" s="31">
        <f>10988224+G10</f>
        <v>13624463.32</v>
      </c>
      <c r="G35" s="60"/>
      <c r="H35" s="61"/>
      <c r="I35" s="15"/>
    </row>
    <row r="36" spans="1:9" s="5" customFormat="1" ht="12.75">
      <c r="A36" s="7"/>
      <c r="B36" s="32" t="s">
        <v>10</v>
      </c>
      <c r="C36" s="33">
        <v>34524</v>
      </c>
      <c r="D36" s="62">
        <f>E11+2906023</f>
        <v>3159333</v>
      </c>
      <c r="E36" s="31">
        <f>F11+208646575</f>
        <v>228701752</v>
      </c>
      <c r="F36" s="31">
        <f>35169122+3615927+3910760</f>
        <v>42695809</v>
      </c>
      <c r="G36" s="60"/>
      <c r="H36" s="61"/>
      <c r="I36" s="15"/>
    </row>
    <row r="37" spans="1:9" s="5" customFormat="1" ht="12.75">
      <c r="A37" s="7"/>
      <c r="B37" s="32" t="s">
        <v>23</v>
      </c>
      <c r="C37" s="33">
        <v>34474</v>
      </c>
      <c r="D37" s="62">
        <f>E12+2413723</f>
        <v>2573764</v>
      </c>
      <c r="E37" s="31">
        <f>F12+112741944</f>
        <v>122584569</v>
      </c>
      <c r="F37" s="31">
        <f>19152525+1796883+1919312</f>
        <v>22868720</v>
      </c>
      <c r="G37" s="60"/>
      <c r="H37" s="61"/>
      <c r="I37" s="15"/>
    </row>
    <row r="38" spans="1:7" ht="12.75">
      <c r="A38" s="2" t="s">
        <v>14</v>
      </c>
      <c r="B38" s="35" t="s">
        <v>36</v>
      </c>
      <c r="C38" s="36">
        <v>35258</v>
      </c>
      <c r="D38" s="63">
        <f>E13+1896266</f>
        <v>2113929</v>
      </c>
      <c r="E38" s="38">
        <f>F13+118499201</f>
        <v>129982170</v>
      </c>
      <c r="F38" s="38">
        <f>19760588+2512321+2468838</f>
        <v>24741747</v>
      </c>
      <c r="G38" s="58"/>
    </row>
    <row r="39" spans="1:7" ht="12.75">
      <c r="A39" s="2"/>
      <c r="B39" s="35" t="s">
        <v>37</v>
      </c>
      <c r="C39" s="36">
        <v>34909</v>
      </c>
      <c r="D39" s="63">
        <f>E14+1041193</f>
        <v>1147381</v>
      </c>
      <c r="E39" s="38">
        <f>F14+43440729</f>
        <v>47331082</v>
      </c>
      <c r="F39" s="38">
        <f>7336750+813264+836426</f>
        <v>8986440</v>
      </c>
      <c r="G39" s="56"/>
    </row>
    <row r="40" spans="1:7" ht="12.75">
      <c r="A40" s="2"/>
      <c r="B40" s="35" t="s">
        <v>8</v>
      </c>
      <c r="C40" s="36">
        <v>34311</v>
      </c>
      <c r="D40" s="63">
        <f>E15+1344891</f>
        <v>1444035</v>
      </c>
      <c r="E40" s="38">
        <f>F15+62535473</f>
        <v>67150300</v>
      </c>
      <c r="F40" s="38">
        <f>10676736+1037028+992188</f>
        <v>12705952</v>
      </c>
      <c r="G40" s="13"/>
    </row>
    <row r="41" spans="1:7" ht="12.75">
      <c r="A41" s="2"/>
      <c r="B41" s="35" t="s">
        <v>19</v>
      </c>
      <c r="C41" s="36">
        <v>34266</v>
      </c>
      <c r="D41" s="63">
        <f>E16+1314622</f>
        <v>1458816</v>
      </c>
      <c r="E41" s="38">
        <f>F16+74311932</f>
        <v>83006423</v>
      </c>
      <c r="F41" s="38">
        <f>12325373+1652983+1869316</f>
        <v>15847672</v>
      </c>
      <c r="G41" s="13"/>
    </row>
    <row r="42" spans="1:9" s="5" customFormat="1" ht="12.75">
      <c r="A42" s="7"/>
      <c r="B42" s="32" t="s">
        <v>22</v>
      </c>
      <c r="C42" s="33">
        <v>34887</v>
      </c>
      <c r="D42" s="62">
        <f>E17+1197432</f>
        <v>1315197</v>
      </c>
      <c r="E42" s="31">
        <f>F17+56135935</f>
        <v>61706412</v>
      </c>
      <c r="F42" s="31">
        <f>9369490+1015658+1030538</f>
        <v>11415686</v>
      </c>
      <c r="G42" s="64"/>
      <c r="H42" s="61"/>
      <c r="I42" s="15"/>
    </row>
    <row r="43" spans="1:9" s="5" customFormat="1" ht="12.75">
      <c r="A43" s="7"/>
      <c r="B43" s="32" t="s">
        <v>11</v>
      </c>
      <c r="C43" s="33">
        <v>34552</v>
      </c>
      <c r="D43" s="62">
        <f>E18+1709522</f>
        <v>1881648</v>
      </c>
      <c r="E43" s="31">
        <f>F18+81055872</f>
        <v>89270748</v>
      </c>
      <c r="F43" s="31">
        <f>13533024+1699444+1766198</f>
        <v>16998666</v>
      </c>
      <c r="G43" s="64"/>
      <c r="H43" s="61"/>
      <c r="I43" s="15"/>
    </row>
    <row r="44" spans="1:9" s="5" customFormat="1" ht="12.75">
      <c r="A44" s="7"/>
      <c r="B44" s="32" t="s">
        <v>12</v>
      </c>
      <c r="C44" s="33">
        <v>34582</v>
      </c>
      <c r="D44" s="62">
        <f>E19+1417497</f>
        <v>1594197</v>
      </c>
      <c r="E44" s="31">
        <f>F19+90213883</f>
        <v>100447442</v>
      </c>
      <c r="F44" s="31">
        <f>14775660+2224272+2200215</f>
        <v>19200147</v>
      </c>
      <c r="G44" s="64"/>
      <c r="H44" s="61"/>
      <c r="I44" s="15"/>
    </row>
    <row r="45" spans="1:7" ht="12.75">
      <c r="A45" s="2"/>
      <c r="B45" s="35" t="s">
        <v>24</v>
      </c>
      <c r="C45" s="36">
        <v>34607</v>
      </c>
      <c r="D45" s="63">
        <f>E20+1022909</f>
        <v>1129996</v>
      </c>
      <c r="E45" s="38">
        <f>F20+60574630</f>
        <v>67176183</v>
      </c>
      <c r="F45" s="38">
        <f>10071902+1318362+1419334</f>
        <v>12809598</v>
      </c>
      <c r="G45" s="13"/>
    </row>
    <row r="46" spans="1:7" ht="13.5" thickBot="1">
      <c r="A46" s="2"/>
      <c r="B46" s="39" t="s">
        <v>26</v>
      </c>
      <c r="C46" s="40">
        <v>34696</v>
      </c>
      <c r="D46" s="65">
        <f>E21+1306585</f>
        <v>1436431</v>
      </c>
      <c r="E46" s="41">
        <f>F21+78721949</f>
        <v>86486750</v>
      </c>
      <c r="F46" s="41">
        <f>13170655+1618782+1669432</f>
        <v>16458869</v>
      </c>
      <c r="G46" s="13"/>
    </row>
    <row r="47" spans="1:9" s="5" customFormat="1" ht="13.5" thickBot="1">
      <c r="A47" s="7"/>
      <c r="B47" s="42" t="s">
        <v>34</v>
      </c>
      <c r="C47" s="66"/>
      <c r="D47" s="45">
        <f>SUM(D33:D46)</f>
        <v>26449433</v>
      </c>
      <c r="E47" s="46">
        <f>SUM(E33:E46)</f>
        <v>1409674330</v>
      </c>
      <c r="F47" s="46">
        <f>SUM(F33:F46)</f>
        <v>265712225.32</v>
      </c>
      <c r="G47" s="64"/>
      <c r="H47" s="61"/>
      <c r="I47" s="15"/>
    </row>
    <row r="48" spans="1:7" ht="12.75">
      <c r="A48" s="2"/>
      <c r="G48" s="13"/>
    </row>
    <row r="49" spans="2:7" ht="15">
      <c r="B49" s="82" t="s">
        <v>41</v>
      </c>
      <c r="C49" s="3"/>
      <c r="D49" s="83"/>
      <c r="E49" s="83"/>
      <c r="F49" s="83"/>
      <c r="G49" s="13"/>
    </row>
    <row r="50" spans="1:9" s="8" customFormat="1" ht="15">
      <c r="A50" s="9"/>
      <c r="B50" s="84" t="s">
        <v>42</v>
      </c>
      <c r="D50" s="85"/>
      <c r="E50" s="85"/>
      <c r="F50" s="85"/>
      <c r="G50" s="67"/>
      <c r="H50" s="68"/>
      <c r="I50" s="69"/>
    </row>
    <row r="51" spans="1:9" s="8" customFormat="1" ht="12.75">
      <c r="A51" s="9"/>
      <c r="B51" s="47"/>
      <c r="C51" s="49"/>
      <c r="D51" s="47"/>
      <c r="E51" s="47"/>
      <c r="F51" s="47"/>
      <c r="G51" s="67"/>
      <c r="H51" s="68"/>
      <c r="I51" s="69"/>
    </row>
    <row r="52" spans="1:9" s="8" customFormat="1" ht="12.75">
      <c r="A52" s="9"/>
      <c r="B52" s="47"/>
      <c r="C52" s="49"/>
      <c r="D52" s="47"/>
      <c r="E52" s="47"/>
      <c r="F52" s="47"/>
      <c r="G52" s="67"/>
      <c r="H52" s="68"/>
      <c r="I52" s="69"/>
    </row>
    <row r="53" spans="1:7" ht="12.75">
      <c r="A53" s="2"/>
      <c r="B53" s="3"/>
      <c r="C53" s="3"/>
      <c r="D53" s="3"/>
      <c r="E53" s="3"/>
      <c r="F53" s="3"/>
      <c r="G53" s="58"/>
    </row>
  </sheetData>
  <printOptions horizontalCentered="1"/>
  <pageMargins left="0.75" right="0" top="1" bottom="0" header="0.5" footer="0.5"/>
  <pageSetup horizontalDpi="300" verticalDpi="300" orientation="landscape" scale="95" r:id="rId1"/>
  <rowBreaks count="2" manualBreakCount="2">
    <brk id="24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2002-04-26T15:12:30Z</cp:lastPrinted>
  <dcterms:created xsi:type="dcterms:W3CDTF">1998-04-06T18:16:31Z</dcterms:created>
  <dcterms:modified xsi:type="dcterms:W3CDTF">2002-04-26T15:12:53Z</dcterms:modified>
  <cp:category/>
  <cp:version/>
  <cp:contentType/>
  <cp:contentStatus/>
</cp:coreProperties>
</file>