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0"/>
  </bookViews>
  <sheets>
    <sheet name="March 200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<sst xmlns="http://schemas.openxmlformats.org/spreadsheetml/2006/main" count="70" uniqueCount="44">
  <si>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</si>
  <si>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</si>
  <si>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</si>
  <si>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</si>
  <si>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</si>
  <si>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</si>
  <si>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</si>
  <si>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</si>
  <si>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</si>
  <si>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</si>
  <si>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</si>
  <si>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</si>
  <si>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</si>
  <si>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</si>
  <si>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</si>
  <si>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</si>
  <si>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</si>
  <si>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</si>
  <si>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</si>
  <si>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</si>
  <si>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</si>
  <si>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</si>
  <si>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</si>
  <si>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</si>
  <si>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</si>
  <si>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</si>
  <si>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</si>
  <si>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</si>
  <si>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</si>
  <si>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</si>
  <si>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</si>
  <si>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</si>
  <si>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</si>
  <si>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</si>
  <si>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</si>
  <si>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</si>
  <si>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</si>
  <si>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</si>
  <si>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</si>
  <si>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MARCH 2001 </t>
  </si>
  <si>
    <t>JULY 1, 2000 - MARCH 31, 2001</t>
  </si>
  <si>
    <t>Revised on 6/30/01 due to revisions in 12/00 and 1/01 Monthly Revenue numbers</t>
  </si>
  <si>
    <t>for Hollywood.</t>
  </si>
  <si>
    <t>REVISED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</si>
</sst>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8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 horizontal="center"/>
      <protection/>
    </xf>
    <xf numFmtId="166" fontId="6" fillId="0" borderId="5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5" fontId="6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5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171" fontId="6" fillId="0" borderId="0" xfId="15" applyNumberFormat="1" applyFont="1" applyBorder="1" applyAlignment="1" applyProtection="1">
      <alignment horizontal="center"/>
      <protection/>
    </xf>
    <xf numFmtId="8" fontId="6" fillId="0" borderId="0" xfId="15" applyNumberFormat="1" applyFont="1" applyBorder="1" applyAlignment="1" applyProtection="1">
      <alignment/>
      <protection/>
    </xf>
    <xf numFmtId="44" fontId="6" fillId="0" borderId="0" xfId="17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right"/>
      <protection/>
    </xf>
    <xf numFmtId="7" fontId="6" fillId="0" borderId="4" xfId="0" applyNumberFormat="1" applyFont="1" applyBorder="1" applyAlignment="1" applyProtection="1">
      <alignment/>
      <protection locked="0"/>
    </xf>
    <xf numFmtId="7" fontId="5" fillId="0" borderId="4" xfId="0" applyNumberFormat="1" applyFont="1" applyBorder="1" applyAlignment="1" applyProtection="1">
      <alignment/>
      <protection locked="0"/>
    </xf>
    <xf numFmtId="7" fontId="5" fillId="0" borderId="3" xfId="0" applyNumberFormat="1" applyFont="1" applyBorder="1" applyAlignment="1" applyProtection="1">
      <alignment/>
      <protection locked="0"/>
    </xf>
    <xf numFmtId="7" fontId="6" fillId="0" borderId="2" xfId="0" applyNumberFormat="1" applyFont="1" applyBorder="1" applyAlignment="1" applyProtection="1">
      <alignment/>
      <protection locked="0"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/>
    </xf>
    <xf numFmtId="3" fontId="5" fillId="0" borderId="4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164" fontId="11" fillId="0" borderId="0" xfId="0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6" fontId="12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Font="1" applyAlignment="1" applyProtection="1">
      <alignment/>
      <protection/>
    </xf>
    <xf numFmtId="164" fontId="1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9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4" customWidth="1"/>
    <col min="3" max="3" width="15.00390625" style="13" customWidth="1"/>
    <col min="4" max="4" width="12.375" style="14" customWidth="1"/>
    <col min="5" max="5" width="15.375" style="14" customWidth="1"/>
    <col min="6" max="6" width="15.625" style="14" customWidth="1"/>
    <col min="7" max="7" width="14.75390625" style="14" customWidth="1"/>
    <col min="8" max="8" width="15.50390625" style="16" customWidth="1"/>
    <col min="9" max="9" width="16.125" style="19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12" t="s">
        <v>0</v>
      </c>
      <c r="E1" s="14" t="s">
        <v>14</v>
      </c>
      <c r="G1" s="15"/>
      <c r="I1" s="17"/>
    </row>
    <row r="2" spans="2:7" ht="12.75">
      <c r="B2" s="12" t="s">
        <v>29</v>
      </c>
      <c r="F2" s="18"/>
      <c r="G2" s="15"/>
    </row>
    <row r="3" spans="2:7" ht="18">
      <c r="B3" s="12" t="s">
        <v>1</v>
      </c>
      <c r="D3" s="20" t="s">
        <v>39</v>
      </c>
      <c r="F3" s="91"/>
      <c r="G3" s="15"/>
    </row>
    <row r="4" spans="4:7" ht="12.75">
      <c r="D4" s="21"/>
      <c r="G4" s="15"/>
    </row>
    <row r="5" spans="7:9" ht="13.5" thickBot="1">
      <c r="G5" s="15"/>
      <c r="I5" s="22"/>
    </row>
    <row r="6" spans="2:12" ht="12.75">
      <c r="B6" s="23" t="s">
        <v>32</v>
      </c>
      <c r="C6" s="24"/>
      <c r="D6" s="23" t="s">
        <v>2</v>
      </c>
      <c r="E6" s="23" t="s">
        <v>3</v>
      </c>
      <c r="F6" s="23" t="s">
        <v>3</v>
      </c>
      <c r="G6" s="23" t="s">
        <v>3</v>
      </c>
      <c r="H6" s="25" t="s">
        <v>21</v>
      </c>
      <c r="I6" s="26" t="s">
        <v>20</v>
      </c>
      <c r="K6" s="8"/>
      <c r="L6" s="8"/>
    </row>
    <row r="7" spans="2:12" ht="13.5" thickBot="1">
      <c r="B7" s="27" t="s">
        <v>33</v>
      </c>
      <c r="C7" s="28" t="s">
        <v>30</v>
      </c>
      <c r="D7" s="27" t="s">
        <v>4</v>
      </c>
      <c r="E7" s="27" t="s">
        <v>5</v>
      </c>
      <c r="F7" s="27" t="s">
        <v>6</v>
      </c>
      <c r="G7" s="27" t="s">
        <v>7</v>
      </c>
      <c r="H7" s="29" t="s">
        <v>6</v>
      </c>
      <c r="I7" s="30" t="s">
        <v>31</v>
      </c>
      <c r="K7" s="8"/>
      <c r="L7" s="8"/>
    </row>
    <row r="8" spans="1:12" s="5" customFormat="1" ht="12.75">
      <c r="A8" s="4"/>
      <c r="B8" s="31" t="s">
        <v>13</v>
      </c>
      <c r="C8" s="24">
        <v>35342</v>
      </c>
      <c r="D8" s="23">
        <v>31</v>
      </c>
      <c r="E8" s="32">
        <v>246379</v>
      </c>
      <c r="F8" s="86">
        <v>11002206</v>
      </c>
      <c r="G8" s="33">
        <f aca="true" t="shared" si="0" ref="G8:G21">F8*0.185</f>
        <v>2035408.1099999999</v>
      </c>
      <c r="H8" s="33">
        <v>11945598</v>
      </c>
      <c r="I8" s="85">
        <v>12781101.12</v>
      </c>
      <c r="K8" s="79"/>
      <c r="L8" s="79"/>
    </row>
    <row r="9" spans="1:12" s="5" customFormat="1" ht="12.75">
      <c r="A9" s="6" t="s">
        <v>27</v>
      </c>
      <c r="B9" s="35" t="s">
        <v>9</v>
      </c>
      <c r="C9" s="36">
        <v>34442</v>
      </c>
      <c r="D9" s="37">
        <v>31</v>
      </c>
      <c r="E9" s="32">
        <v>232218</v>
      </c>
      <c r="F9" s="87">
        <v>16517174</v>
      </c>
      <c r="G9" s="34">
        <f t="shared" si="0"/>
        <v>3055677.19</v>
      </c>
      <c r="H9" s="34">
        <v>12890707</v>
      </c>
      <c r="I9" s="82">
        <v>13542595.01</v>
      </c>
      <c r="K9" s="79"/>
      <c r="L9" s="79"/>
    </row>
    <row r="10" spans="1:12" s="5" customFormat="1" ht="12.75">
      <c r="A10" s="6"/>
      <c r="B10" s="35" t="s">
        <v>38</v>
      </c>
      <c r="C10" s="36">
        <v>36880</v>
      </c>
      <c r="D10" s="37">
        <v>31</v>
      </c>
      <c r="E10" s="32">
        <v>530383</v>
      </c>
      <c r="F10" s="88">
        <v>15917981</v>
      </c>
      <c r="G10" s="34">
        <f t="shared" si="0"/>
        <v>2944826.485</v>
      </c>
      <c r="H10" s="34">
        <v>11822622</v>
      </c>
      <c r="I10" s="34">
        <v>0</v>
      </c>
      <c r="K10" s="79"/>
      <c r="L10" s="79"/>
    </row>
    <row r="11" spans="1:12" s="5" customFormat="1" ht="12.75">
      <c r="A11" s="7"/>
      <c r="B11" s="35" t="s">
        <v>10</v>
      </c>
      <c r="C11" s="36">
        <v>34524</v>
      </c>
      <c r="D11" s="37">
        <v>31</v>
      </c>
      <c r="E11" s="32">
        <v>297885</v>
      </c>
      <c r="F11" s="87">
        <v>22409130</v>
      </c>
      <c r="G11" s="34">
        <f t="shared" si="0"/>
        <v>4145689.05</v>
      </c>
      <c r="H11" s="34">
        <v>20545716</v>
      </c>
      <c r="I11" s="82">
        <v>21596106.5</v>
      </c>
      <c r="K11" s="79"/>
      <c r="L11" s="79"/>
    </row>
    <row r="12" spans="1:12" s="5" customFormat="1" ht="12.75">
      <c r="A12" s="4"/>
      <c r="B12" s="35" t="s">
        <v>23</v>
      </c>
      <c r="C12" s="36">
        <v>34474</v>
      </c>
      <c r="D12" s="37">
        <v>31</v>
      </c>
      <c r="E12" s="32">
        <v>255504</v>
      </c>
      <c r="F12" s="87">
        <v>11775654</v>
      </c>
      <c r="G12" s="34">
        <f t="shared" si="0"/>
        <v>2178495.9899999998</v>
      </c>
      <c r="H12" s="34">
        <v>11154522</v>
      </c>
      <c r="I12" s="82">
        <v>14315765.85</v>
      </c>
      <c r="K12" s="79"/>
      <c r="L12" s="79"/>
    </row>
    <row r="13" spans="2:12" ht="12.75">
      <c r="B13" s="38" t="s">
        <v>36</v>
      </c>
      <c r="C13" s="39">
        <v>35258</v>
      </c>
      <c r="D13" s="37">
        <v>31</v>
      </c>
      <c r="E13" s="40">
        <v>213503</v>
      </c>
      <c r="F13" s="89">
        <v>14220106</v>
      </c>
      <c r="G13" s="41">
        <f t="shared" si="0"/>
        <v>2630719.61</v>
      </c>
      <c r="H13" s="41">
        <v>12058381</v>
      </c>
      <c r="I13" s="83">
        <v>12688622.47</v>
      </c>
      <c r="K13" s="8"/>
      <c r="L13" s="8"/>
    </row>
    <row r="14" spans="2:9" ht="12.75">
      <c r="B14" s="38" t="s">
        <v>37</v>
      </c>
      <c r="C14" s="39">
        <v>34909</v>
      </c>
      <c r="D14" s="37">
        <v>31</v>
      </c>
      <c r="E14" s="40">
        <v>124430</v>
      </c>
      <c r="F14" s="89">
        <v>4897810</v>
      </c>
      <c r="G14" s="41">
        <f t="shared" si="0"/>
        <v>906094.85</v>
      </c>
      <c r="H14" s="41">
        <v>4767544</v>
      </c>
      <c r="I14" s="83">
        <v>5435494.11</v>
      </c>
    </row>
    <row r="15" spans="2:9" ht="12.75">
      <c r="B15" s="38" t="s">
        <v>8</v>
      </c>
      <c r="C15" s="39">
        <v>34311</v>
      </c>
      <c r="D15" s="37">
        <v>31</v>
      </c>
      <c r="E15" s="40">
        <v>138109</v>
      </c>
      <c r="F15" s="89">
        <v>6412491</v>
      </c>
      <c r="G15" s="41">
        <f t="shared" si="0"/>
        <v>1186310.835</v>
      </c>
      <c r="H15" s="41">
        <v>6024692</v>
      </c>
      <c r="I15" s="83">
        <v>7702984.47</v>
      </c>
    </row>
    <row r="16" spans="2:9" ht="12.75">
      <c r="B16" s="38" t="s">
        <v>19</v>
      </c>
      <c r="C16" s="39">
        <v>34266</v>
      </c>
      <c r="D16" s="37">
        <v>31</v>
      </c>
      <c r="E16" s="40">
        <v>148725</v>
      </c>
      <c r="F16" s="89">
        <v>9752747</v>
      </c>
      <c r="G16" s="41">
        <f>F16*0.185</f>
        <v>1804258.195</v>
      </c>
      <c r="H16" s="41">
        <v>8130192</v>
      </c>
      <c r="I16" s="83">
        <v>4143176.94</v>
      </c>
    </row>
    <row r="17" spans="1:9" s="5" customFormat="1" ht="12.75">
      <c r="A17" s="4"/>
      <c r="B17" s="35" t="s">
        <v>22</v>
      </c>
      <c r="C17" s="36">
        <v>34887</v>
      </c>
      <c r="D17" s="37">
        <v>31</v>
      </c>
      <c r="E17" s="32">
        <v>118118</v>
      </c>
      <c r="F17" s="87">
        <v>6383550</v>
      </c>
      <c r="G17" s="34">
        <f t="shared" si="0"/>
        <v>1180956.75</v>
      </c>
      <c r="H17" s="34">
        <v>6261983</v>
      </c>
      <c r="I17" s="82">
        <v>6178600.33</v>
      </c>
    </row>
    <row r="18" spans="1:9" s="5" customFormat="1" ht="12.75">
      <c r="A18" s="4"/>
      <c r="B18" s="35" t="s">
        <v>11</v>
      </c>
      <c r="C18" s="36">
        <v>34552</v>
      </c>
      <c r="D18" s="37">
        <v>31</v>
      </c>
      <c r="E18" s="32">
        <v>178832</v>
      </c>
      <c r="F18" s="87">
        <v>9090498</v>
      </c>
      <c r="G18" s="34">
        <f t="shared" si="0"/>
        <v>1681742.13</v>
      </c>
      <c r="H18" s="34">
        <v>8520336</v>
      </c>
      <c r="I18" s="82">
        <v>8525133.79</v>
      </c>
    </row>
    <row r="19" spans="1:9" s="5" customFormat="1" ht="12.75">
      <c r="A19" s="4"/>
      <c r="B19" s="35" t="s">
        <v>12</v>
      </c>
      <c r="C19" s="36">
        <v>34582</v>
      </c>
      <c r="D19" s="37">
        <v>31</v>
      </c>
      <c r="E19" s="32">
        <v>164410</v>
      </c>
      <c r="F19" s="87">
        <v>10520938</v>
      </c>
      <c r="G19" s="34">
        <f t="shared" si="0"/>
        <v>1946373.53</v>
      </c>
      <c r="H19" s="34">
        <v>9928259</v>
      </c>
      <c r="I19" s="82">
        <v>8599317.93</v>
      </c>
    </row>
    <row r="20" spans="2:9" ht="12.75">
      <c r="B20" s="38" t="s">
        <v>25</v>
      </c>
      <c r="C20" s="39">
        <v>34607</v>
      </c>
      <c r="D20" s="37">
        <v>31</v>
      </c>
      <c r="E20" s="40">
        <v>110536</v>
      </c>
      <c r="F20" s="89">
        <v>6833840</v>
      </c>
      <c r="G20" s="41">
        <f t="shared" si="0"/>
        <v>1264260.4</v>
      </c>
      <c r="H20" s="41">
        <v>6661000</v>
      </c>
      <c r="I20" s="83">
        <v>6193034.61</v>
      </c>
    </row>
    <row r="21" spans="2:9" ht="13.5" thickBot="1">
      <c r="B21" s="42" t="s">
        <v>26</v>
      </c>
      <c r="C21" s="43">
        <v>34696</v>
      </c>
      <c r="D21" s="37">
        <v>31</v>
      </c>
      <c r="E21" s="40">
        <v>142585</v>
      </c>
      <c r="F21" s="90">
        <v>9120364</v>
      </c>
      <c r="G21" s="41">
        <f t="shared" si="0"/>
        <v>1687267.34</v>
      </c>
      <c r="H21" s="44">
        <v>8807706</v>
      </c>
      <c r="I21" s="84">
        <v>8319699.62</v>
      </c>
    </row>
    <row r="22" spans="1:9" s="5" customFormat="1" ht="13.5" thickBot="1">
      <c r="A22" s="4"/>
      <c r="B22" s="45" t="s">
        <v>34</v>
      </c>
      <c r="C22" s="46" t="s">
        <v>14</v>
      </c>
      <c r="D22" s="47"/>
      <c r="E22" s="48">
        <f>SUM(E8:E21)</f>
        <v>2901617</v>
      </c>
      <c r="F22" s="49">
        <f>SUM(F8:F21)</f>
        <v>154854489</v>
      </c>
      <c r="G22" s="49">
        <f>SUM(G8:G21)</f>
        <v>28648080.465000004</v>
      </c>
      <c r="H22" s="49">
        <f>SUM(H8:H21)</f>
        <v>139519258</v>
      </c>
      <c r="I22" s="49">
        <f>SUM(I8:I21)</f>
        <v>130021632.75000001</v>
      </c>
    </row>
    <row r="23" spans="1:9" s="5" customFormat="1" ht="12.75">
      <c r="A23" s="4"/>
      <c r="B23" s="50"/>
      <c r="C23" s="54"/>
      <c r="D23" s="53"/>
      <c r="E23" s="78"/>
      <c r="F23" s="79"/>
      <c r="G23" s="79"/>
      <c r="H23" s="79"/>
      <c r="I23" s="79"/>
    </row>
    <row r="24" spans="1:9" s="5" customFormat="1" ht="15">
      <c r="A24" s="4"/>
      <c r="B24" s="50"/>
      <c r="C24" s="54"/>
      <c r="D24" s="53"/>
      <c r="E24" s="81"/>
      <c r="F24" s="80"/>
      <c r="G24" s="80"/>
      <c r="H24" s="79"/>
      <c r="I24" s="79"/>
    </row>
    <row r="25" spans="2:9" ht="12.75">
      <c r="B25" s="50"/>
      <c r="C25" s="54"/>
      <c r="D25" s="50"/>
      <c r="E25" s="50"/>
      <c r="F25" s="50"/>
      <c r="G25" s="50"/>
      <c r="H25" s="51"/>
      <c r="I25" s="52"/>
    </row>
    <row r="26" spans="1:9" s="5" customFormat="1" ht="12.75">
      <c r="A26" s="4"/>
      <c r="B26" s="55"/>
      <c r="C26" s="54"/>
      <c r="D26" s="56"/>
      <c r="E26" s="57"/>
      <c r="F26" s="58"/>
      <c r="G26" s="58"/>
      <c r="H26" s="58"/>
      <c r="I26" s="59"/>
    </row>
    <row r="27" spans="2:7" ht="12.75">
      <c r="B27" s="12" t="s">
        <v>0</v>
      </c>
      <c r="G27" s="15"/>
    </row>
    <row r="28" spans="2:7" ht="20.25">
      <c r="B28" s="12" t="s">
        <v>28</v>
      </c>
      <c r="E28" s="96"/>
      <c r="G28" s="15"/>
    </row>
    <row r="29" spans="2:7" ht="18.75">
      <c r="B29" s="12" t="s">
        <v>15</v>
      </c>
      <c r="C29" s="60" t="s">
        <v>40</v>
      </c>
      <c r="D29" s="15"/>
      <c r="E29" s="97" t="s">
        <v>43</v>
      </c>
      <c r="G29" s="61"/>
    </row>
    <row r="30" spans="3:7" ht="12.75">
      <c r="C30" s="13" t="s">
        <v>14</v>
      </c>
      <c r="D30" s="62"/>
      <c r="E30" s="15"/>
      <c r="G30" s="63"/>
    </row>
    <row r="31" ht="13.5" thickBot="1">
      <c r="G31" s="63"/>
    </row>
    <row r="32" spans="1:7" ht="12.75">
      <c r="A32" s="2"/>
      <c r="B32" s="23" t="s">
        <v>35</v>
      </c>
      <c r="C32" s="24"/>
      <c r="D32" s="23" t="s">
        <v>16</v>
      </c>
      <c r="E32" s="23" t="s">
        <v>16</v>
      </c>
      <c r="F32" s="23" t="s">
        <v>16</v>
      </c>
      <c r="G32" s="63"/>
    </row>
    <row r="33" spans="1:7" ht="13.5" thickBot="1">
      <c r="A33" s="2"/>
      <c r="B33" s="27" t="s">
        <v>33</v>
      </c>
      <c r="C33" s="28" t="s">
        <v>30</v>
      </c>
      <c r="D33" s="27" t="s">
        <v>5</v>
      </c>
      <c r="E33" s="27" t="s">
        <v>17</v>
      </c>
      <c r="F33" s="27" t="s">
        <v>18</v>
      </c>
      <c r="G33" s="63"/>
    </row>
    <row r="34" spans="1:9" s="5" customFormat="1" ht="12.75">
      <c r="A34" s="7"/>
      <c r="B34" s="31" t="s">
        <v>13</v>
      </c>
      <c r="C34" s="24">
        <v>35342</v>
      </c>
      <c r="D34" s="64">
        <f>E8+1955095</f>
        <v>2201474</v>
      </c>
      <c r="E34" s="33">
        <f>F8+91777917</f>
        <v>102780123</v>
      </c>
      <c r="F34" s="33">
        <f aca="true" t="shared" si="1" ref="F34:F47">0.185*E34</f>
        <v>19014322.755</v>
      </c>
      <c r="G34" s="65"/>
      <c r="H34" s="66"/>
      <c r="I34" s="17"/>
    </row>
    <row r="35" spans="1:9" s="5" customFormat="1" ht="12.75">
      <c r="A35" s="7"/>
      <c r="B35" s="35" t="s">
        <v>9</v>
      </c>
      <c r="C35" s="36">
        <v>34442</v>
      </c>
      <c r="D35" s="67">
        <f>E9+1384660</f>
        <v>1616878</v>
      </c>
      <c r="E35" s="34">
        <f>F9+89910674</f>
        <v>106427848</v>
      </c>
      <c r="F35" s="34">
        <f t="shared" si="1"/>
        <v>19689151.88</v>
      </c>
      <c r="G35" s="65"/>
      <c r="H35" s="66"/>
      <c r="I35" s="17"/>
    </row>
    <row r="36" spans="1:9" s="5" customFormat="1" ht="12.75">
      <c r="A36" s="7"/>
      <c r="B36" s="35" t="s">
        <v>38</v>
      </c>
      <c r="C36" s="36">
        <v>36880</v>
      </c>
      <c r="D36" s="67">
        <f>E10+1071933</f>
        <v>1602316</v>
      </c>
      <c r="E36" s="34">
        <f>F10+30276880</f>
        <v>46194861</v>
      </c>
      <c r="F36" s="34">
        <f t="shared" si="1"/>
        <v>8546049.285</v>
      </c>
      <c r="G36" s="65"/>
      <c r="H36" s="66"/>
      <c r="I36" s="17"/>
    </row>
    <row r="37" spans="1:9" s="5" customFormat="1" ht="12.75">
      <c r="A37" s="7"/>
      <c r="B37" s="35" t="s">
        <v>10</v>
      </c>
      <c r="C37" s="36">
        <v>34524</v>
      </c>
      <c r="D37" s="67">
        <f>E11+2362377</f>
        <v>2660262</v>
      </c>
      <c r="E37" s="34">
        <f>F11+167694230</f>
        <v>190103360</v>
      </c>
      <c r="F37" s="34">
        <f t="shared" si="1"/>
        <v>35169121.6</v>
      </c>
      <c r="G37" s="65"/>
      <c r="H37" s="66"/>
      <c r="I37" s="17"/>
    </row>
    <row r="38" spans="1:9" s="5" customFormat="1" ht="12.75">
      <c r="A38" s="7"/>
      <c r="B38" s="35" t="s">
        <v>23</v>
      </c>
      <c r="C38" s="36">
        <v>34474</v>
      </c>
      <c r="D38" s="67">
        <f>E12+1957903</f>
        <v>2213407</v>
      </c>
      <c r="E38" s="34">
        <f>F12+91751507</f>
        <v>103527161</v>
      </c>
      <c r="F38" s="34">
        <f t="shared" si="1"/>
        <v>19152524.785</v>
      </c>
      <c r="G38" s="65"/>
      <c r="H38" s="66"/>
      <c r="I38" s="17"/>
    </row>
    <row r="39" spans="1:7" ht="12.75">
      <c r="A39" s="2" t="s">
        <v>14</v>
      </c>
      <c r="B39" s="38" t="s">
        <v>36</v>
      </c>
      <c r="C39" s="39">
        <v>35258</v>
      </c>
      <c r="D39" s="68">
        <f>E13+1484964</f>
        <v>1698467</v>
      </c>
      <c r="E39" s="41">
        <f>F13+92593881</f>
        <v>106813987</v>
      </c>
      <c r="F39" s="41">
        <f t="shared" si="1"/>
        <v>19760587.595</v>
      </c>
      <c r="G39" s="63"/>
    </row>
    <row r="40" spans="1:7" ht="12.75">
      <c r="A40" s="2"/>
      <c r="B40" s="38" t="s">
        <v>37</v>
      </c>
      <c r="C40" s="39">
        <v>34909</v>
      </c>
      <c r="D40" s="68">
        <f>E14+819579</f>
        <v>944009</v>
      </c>
      <c r="E40" s="41">
        <f>F14+34760298</f>
        <v>39658108</v>
      </c>
      <c r="F40" s="41">
        <f t="shared" si="1"/>
        <v>7336749.9799999995</v>
      </c>
      <c r="G40" s="61"/>
    </row>
    <row r="41" spans="1:7" ht="12.75">
      <c r="A41" s="2"/>
      <c r="B41" s="38" t="s">
        <v>8</v>
      </c>
      <c r="C41" s="39">
        <v>34311</v>
      </c>
      <c r="D41" s="68">
        <f>E15+1098926</f>
        <v>1237035</v>
      </c>
      <c r="E41" s="41">
        <f>F15+51299596</f>
        <v>57712087</v>
      </c>
      <c r="F41" s="41">
        <f t="shared" si="1"/>
        <v>10676736.095</v>
      </c>
      <c r="G41" s="15"/>
    </row>
    <row r="42" spans="1:7" ht="12.75">
      <c r="A42" s="2"/>
      <c r="B42" s="38" t="s">
        <v>19</v>
      </c>
      <c r="C42" s="39">
        <v>34266</v>
      </c>
      <c r="D42" s="68">
        <f>E16+1034455</f>
        <v>1183180</v>
      </c>
      <c r="E42" s="41">
        <f>F16+56870890</f>
        <v>66623637</v>
      </c>
      <c r="F42" s="41">
        <f t="shared" si="1"/>
        <v>12325372.845</v>
      </c>
      <c r="G42" s="15"/>
    </row>
    <row r="43" spans="1:9" s="5" customFormat="1" ht="12.75">
      <c r="A43" s="7"/>
      <c r="B43" s="35" t="s">
        <v>22</v>
      </c>
      <c r="C43" s="36">
        <v>34887</v>
      </c>
      <c r="D43" s="67">
        <f>E17+967340</f>
        <v>1085458</v>
      </c>
      <c r="E43" s="34">
        <f>F17+44262341</f>
        <v>50645891</v>
      </c>
      <c r="F43" s="34">
        <f t="shared" si="1"/>
        <v>9369489.834999999</v>
      </c>
      <c r="G43" s="69"/>
      <c r="H43" s="66"/>
      <c r="I43" s="17"/>
    </row>
    <row r="44" spans="1:9" s="5" customFormat="1" ht="12.75">
      <c r="A44" s="7"/>
      <c r="B44" s="35" t="s">
        <v>11</v>
      </c>
      <c r="C44" s="36">
        <v>34552</v>
      </c>
      <c r="D44" s="67">
        <f>E18+1368442</f>
        <v>1547274</v>
      </c>
      <c r="E44" s="34">
        <f>F18+64060981</f>
        <v>73151479</v>
      </c>
      <c r="F44" s="34">
        <f t="shared" si="1"/>
        <v>13533023.615</v>
      </c>
      <c r="G44" s="69"/>
      <c r="H44" s="66"/>
      <c r="I44" s="17"/>
    </row>
    <row r="45" spans="1:9" s="5" customFormat="1" ht="12.75">
      <c r="A45" s="7"/>
      <c r="B45" s="35" t="s">
        <v>12</v>
      </c>
      <c r="C45" s="36">
        <v>34582</v>
      </c>
      <c r="D45" s="67">
        <f>E19+1089107</f>
        <v>1253517</v>
      </c>
      <c r="E45" s="34">
        <f>F19+69347494</f>
        <v>79868432</v>
      </c>
      <c r="F45" s="34">
        <f t="shared" si="1"/>
        <v>14775659.92</v>
      </c>
      <c r="G45" s="69"/>
      <c r="H45" s="66"/>
      <c r="I45" s="17"/>
    </row>
    <row r="46" spans="1:7" ht="12.75">
      <c r="A46" s="2"/>
      <c r="B46" s="38" t="s">
        <v>24</v>
      </c>
      <c r="C46" s="39">
        <v>34607</v>
      </c>
      <c r="D46" s="68">
        <f>E20+808081</f>
        <v>918617</v>
      </c>
      <c r="E46" s="41">
        <f>F20+47608872</f>
        <v>54442712</v>
      </c>
      <c r="F46" s="41">
        <f t="shared" si="1"/>
        <v>10071901.72</v>
      </c>
      <c r="G46" s="15"/>
    </row>
    <row r="47" spans="1:7" ht="13.5" thickBot="1">
      <c r="A47" s="2"/>
      <c r="B47" s="42" t="s">
        <v>26</v>
      </c>
      <c r="C47" s="43">
        <v>34696</v>
      </c>
      <c r="D47" s="70">
        <f>E21+1037258</f>
        <v>1179843</v>
      </c>
      <c r="E47" s="44">
        <f>F21+62072366</f>
        <v>71192730</v>
      </c>
      <c r="F47" s="44">
        <f t="shared" si="1"/>
        <v>13170655.05</v>
      </c>
      <c r="G47" s="15"/>
    </row>
    <row r="48" spans="1:9" s="5" customFormat="1" ht="13.5" thickBot="1">
      <c r="A48" s="7"/>
      <c r="B48" s="45" t="s">
        <v>34</v>
      </c>
      <c r="C48" s="71"/>
      <c r="D48" s="48">
        <f>SUM(D34:D47)</f>
        <v>21341737</v>
      </c>
      <c r="E48" s="49">
        <f>SUM(E34:E47)</f>
        <v>1149142416</v>
      </c>
      <c r="F48" s="49">
        <f>SUM(F34:F47)</f>
        <v>212591346.96000004</v>
      </c>
      <c r="G48" s="69"/>
      <c r="H48" s="66"/>
      <c r="I48" s="17"/>
    </row>
    <row r="49" spans="1:7" ht="12.75">
      <c r="A49" s="2"/>
      <c r="G49" s="15"/>
    </row>
    <row r="50" spans="2:7" ht="15">
      <c r="B50" s="92" t="s">
        <v>41</v>
      </c>
      <c r="C50" s="3"/>
      <c r="D50" s="93"/>
      <c r="E50" s="93"/>
      <c r="F50" s="93"/>
      <c r="G50" s="15"/>
    </row>
    <row r="51" spans="1:9" s="8" customFormat="1" ht="15">
      <c r="A51" s="10"/>
      <c r="B51" s="94" t="s">
        <v>42</v>
      </c>
      <c r="D51" s="95"/>
      <c r="E51" s="95"/>
      <c r="F51" s="95"/>
      <c r="G51" s="72"/>
      <c r="H51" s="73"/>
      <c r="I51" s="74"/>
    </row>
    <row r="52" spans="1:9" s="8" customFormat="1" ht="12.75">
      <c r="A52" s="10"/>
      <c r="B52" s="50"/>
      <c r="C52" s="54"/>
      <c r="D52" s="50"/>
      <c r="E52" s="50"/>
      <c r="F52" s="50"/>
      <c r="G52" s="72"/>
      <c r="H52" s="73"/>
      <c r="I52" s="74"/>
    </row>
    <row r="53" spans="1:9" s="8" customFormat="1" ht="12.75">
      <c r="A53" s="10"/>
      <c r="B53" s="50"/>
      <c r="C53" s="54"/>
      <c r="D53" s="50"/>
      <c r="E53" s="50"/>
      <c r="F53" s="50"/>
      <c r="G53" s="72"/>
      <c r="H53" s="73"/>
      <c r="I53" s="74"/>
    </row>
    <row r="54" spans="1:7" ht="12.75">
      <c r="A54" s="2"/>
      <c r="B54" s="3"/>
      <c r="C54" s="3"/>
      <c r="D54" s="3"/>
      <c r="E54" s="3"/>
      <c r="F54" s="3"/>
      <c r="G54" s="63"/>
    </row>
    <row r="55" spans="1:7" ht="12.75">
      <c r="A55" s="2"/>
      <c r="B55" s="3"/>
      <c r="C55" s="3"/>
      <c r="D55" s="3"/>
      <c r="E55" s="3"/>
      <c r="F55" s="3"/>
      <c r="G55" s="63"/>
    </row>
    <row r="56" spans="1:9" s="5" customFormat="1" ht="12.75">
      <c r="A56" s="4"/>
      <c r="G56" s="58"/>
      <c r="H56" s="58"/>
      <c r="I56" s="59"/>
    </row>
    <row r="57" spans="1:9" s="8" customFormat="1" ht="12.75">
      <c r="A57" s="10"/>
      <c r="B57" s="53"/>
      <c r="C57" s="54"/>
      <c r="D57" s="50"/>
      <c r="E57" s="50"/>
      <c r="F57" s="50"/>
      <c r="G57" s="72"/>
      <c r="H57" s="73"/>
      <c r="I57" s="74"/>
    </row>
    <row r="58" spans="1:9" s="8" customFormat="1" ht="12.75">
      <c r="A58" s="10"/>
      <c r="B58" s="50"/>
      <c r="C58" s="54"/>
      <c r="D58" s="50"/>
      <c r="E58" s="50"/>
      <c r="F58" s="50"/>
      <c r="G58" s="72"/>
      <c r="H58" s="73"/>
      <c r="I58" s="74"/>
    </row>
    <row r="59" spans="1:9" s="11" customFormat="1" ht="12.75">
      <c r="A59" s="9"/>
      <c r="B59" s="55"/>
      <c r="C59" s="54"/>
      <c r="D59" s="75"/>
      <c r="E59" s="76"/>
      <c r="F59" s="77"/>
      <c r="G59" s="58"/>
      <c r="H59" s="58"/>
      <c r="I59" s="59"/>
    </row>
  </sheetData>
  <printOptions horizontalCentered="1"/>
  <pageMargins left="0.75" right="0" top="1" bottom="0" header="0.5" footer="0.5"/>
  <pageSetup horizontalDpi="300" verticalDpi="300" orientation="landscape" scale="95" r:id="rId1"/>
  <rowBreaks count="4" manualBreakCount="4">
    <brk id="25" max="255" man="1"/>
    <brk id="64" max="255" man="1"/>
    <brk id="65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2002-04-26T14:56:44Z</cp:lastPrinted>
  <dcterms:created xsi:type="dcterms:W3CDTF">1998-04-06T18:16:31Z</dcterms:created>
  <dcterms:modified xsi:type="dcterms:W3CDTF">2002-04-26T14:57:03Z</dcterms:modified>
  <cp:category/>
  <cp:version/>
  <cp:contentType/>
  <cp:contentStatus/>
</cp:coreProperties>
</file>