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August 1999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<sst xmlns="http://schemas.openxmlformats.org/spreadsheetml/2006/main" count="61" uniqueCount="36">
  <si>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LOUISIANA STATE POLICE</t>
  </si>
  <si>
    <t>RIVERBOAT GAMING MONTHLY ACTIVITY SUMMARY</t>
  </si>
  <si>
    <t>FOR THE MONTH OF:</t>
  </si>
  <si>
    <t>Date of</t>
  </si>
  <si>
    <t>No. of</t>
  </si>
  <si>
    <t>Total</t>
  </si>
  <si>
    <t>Vessel</t>
  </si>
  <si>
    <t>Commencement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</si>
  <si>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</si>
  <si>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</si>
  <si>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</si>
  <si>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</si>
  <si>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</si>
  <si>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</si>
  <si>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</si>
  <si>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</si>
  <si>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</si>
  <si>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BELLE OF B.R.</t>
  </si>
  <si>
    <t>CASINO ROUGE</t>
  </si>
  <si>
    <t>CASINO MAGIC</t>
  </si>
  <si>
    <t xml:space="preserve"> </t>
  </si>
  <si>
    <t>RIVERBOAT GAMING FISCAL YEAR-TO-DATE ACTIVITY SUMMARY</t>
  </si>
  <si>
    <t>FOR THE PERIOD OF:</t>
  </si>
  <si>
    <t>FYTD</t>
  </si>
  <si>
    <t>Total AGR</t>
  </si>
  <si>
    <t>Fee Remittance</t>
  </si>
  <si>
    <t>STAR</t>
  </si>
  <si>
    <t>Same Month</t>
  </si>
  <si>
    <t>Prior Year</t>
  </si>
  <si>
    <t>Last Month's</t>
  </si>
  <si>
    <t xml:space="preserve">GRAND PALAIS </t>
  </si>
  <si>
    <t>BALLYS</t>
  </si>
  <si>
    <t>ISLE - BOSSIER</t>
  </si>
  <si>
    <t>ISLE - LC</t>
  </si>
  <si>
    <t>AUGUST 1999</t>
  </si>
  <si>
    <t>JULY 1, 1999 - AUGUST 31,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</si>
</sst>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4" fillId="0" borderId="3" xfId="0" applyNumberFormat="1" applyFont="1" applyBorder="1" applyAlignment="1" applyProtection="1">
      <alignment horizontal="left"/>
      <protection/>
    </xf>
    <xf numFmtId="164" fontId="4" fillId="0" borderId="3" xfId="0" applyNumberFormat="1" applyFont="1" applyBorder="1" applyAlignment="1" applyProtection="1">
      <alignment horizontal="center"/>
      <protection/>
    </xf>
    <xf numFmtId="7" fontId="4" fillId="0" borderId="3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left"/>
      <protection/>
    </xf>
    <xf numFmtId="7" fontId="4" fillId="0" borderId="2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7" fontId="4" fillId="0" borderId="4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3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9" fontId="4" fillId="0" borderId="2" xfId="0" applyNumberFormat="1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left"/>
      <protection/>
    </xf>
    <xf numFmtId="166" fontId="4" fillId="0" borderId="4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44" fontId="4" fillId="0" borderId="3" xfId="17" applyNumberFormat="1" applyFont="1" applyBorder="1" applyAlignment="1">
      <alignment/>
    </xf>
    <xf numFmtId="44" fontId="4" fillId="0" borderId="0" xfId="17" applyNumberFormat="1" applyFont="1" applyAlignment="1">
      <alignment/>
    </xf>
    <xf numFmtId="44" fontId="1" fillId="0" borderId="1" xfId="17" applyNumberFormat="1" applyFont="1" applyBorder="1" applyAlignment="1">
      <alignment horizontal="center"/>
    </xf>
    <xf numFmtId="44" fontId="1" fillId="0" borderId="2" xfId="17" applyNumberFormat="1" applyFont="1" applyBorder="1" applyAlignment="1">
      <alignment horizontal="center"/>
    </xf>
    <xf numFmtId="44" fontId="4" fillId="0" borderId="3" xfId="17" applyNumberFormat="1" applyFont="1" applyBorder="1" applyAlignment="1" applyProtection="1">
      <alignment/>
      <protection/>
    </xf>
    <xf numFmtId="44" fontId="4" fillId="0" borderId="2" xfId="17" applyNumberFormat="1" applyFont="1" applyBorder="1" applyAlignment="1" applyProtection="1">
      <alignment/>
      <protection/>
    </xf>
    <xf numFmtId="44" fontId="4" fillId="0" borderId="4" xfId="17" applyNumberFormat="1" applyFont="1" applyBorder="1" applyAlignment="1" applyProtection="1">
      <alignment/>
      <protection/>
    </xf>
    <xf numFmtId="44" fontId="4" fillId="0" borderId="0" xfId="17" applyNumberFormat="1" applyFont="1" applyBorder="1" applyAlignment="1" applyProtection="1">
      <alignment/>
      <protection/>
    </xf>
    <xf numFmtId="44" fontId="4" fillId="0" borderId="0" xfId="17" applyNumberFormat="1" applyFont="1" applyAlignment="1" applyProtection="1">
      <alignment/>
      <protection/>
    </xf>
    <xf numFmtId="44" fontId="4" fillId="0" borderId="0" xfId="0" applyNumberFormat="1" applyFont="1" applyAlignment="1">
      <alignment/>
    </xf>
    <xf numFmtId="44" fontId="4" fillId="0" borderId="5" xfId="0" applyNumberFormat="1" applyFont="1" applyBorder="1" applyAlignment="1">
      <alignment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/>
    </xf>
    <xf numFmtId="44" fontId="4" fillId="0" borderId="3" xfId="0" applyNumberFormat="1" applyFont="1" applyBorder="1" applyAlignment="1" applyProtection="1">
      <alignment/>
      <protection/>
    </xf>
    <xf numFmtId="44" fontId="4" fillId="0" borderId="6" xfId="0" applyNumberFormat="1" applyFont="1" applyBorder="1" applyAlignment="1">
      <alignment/>
    </xf>
    <xf numFmtId="44" fontId="4" fillId="0" borderId="4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38" fontId="1" fillId="0" borderId="0" xfId="0" applyNumberFormat="1" applyFont="1" applyBorder="1" applyAlignment="1" applyProtection="1">
      <alignment/>
      <protection/>
    </xf>
    <xf numFmtId="7" fontId="1" fillId="0" borderId="1" xfId="0" applyNumberFormat="1" applyFont="1" applyBorder="1" applyAlignment="1" applyProtection="1">
      <alignment/>
      <protection/>
    </xf>
    <xf numFmtId="44" fontId="1" fillId="0" borderId="3" xfId="17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164" fontId="5" fillId="0" borderId="0" xfId="0" applyFont="1" applyAlignment="1">
      <alignment/>
    </xf>
    <xf numFmtId="164" fontId="1" fillId="0" borderId="3" xfId="0" applyNumberFormat="1" applyFont="1" applyBorder="1" applyAlignment="1" applyProtection="1">
      <alignment horizontal="left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7" fontId="1" fillId="0" borderId="3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44" fontId="1" fillId="0" borderId="3" xfId="17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44" fontId="1" fillId="0" borderId="0" xfId="17" applyNumberFormat="1" applyFont="1" applyAlignment="1" applyProtection="1">
      <alignment/>
      <protection/>
    </xf>
    <xf numFmtId="44" fontId="1" fillId="0" borderId="0" xfId="0" applyNumberFormat="1" applyFont="1" applyAlignment="1">
      <alignment/>
    </xf>
    <xf numFmtId="37" fontId="1" fillId="0" borderId="3" xfId="0" applyNumberFormat="1" applyFont="1" applyBorder="1" applyAlignment="1" applyProtection="1">
      <alignment/>
      <protection/>
    </xf>
    <xf numFmtId="39" fontId="1" fillId="0" borderId="3" xfId="0" applyNumberFormat="1" applyFont="1" applyBorder="1" applyAlignment="1" applyProtection="1">
      <alignment/>
      <protection/>
    </xf>
    <xf numFmtId="44" fontId="4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7"/>
  <sheetViews>
    <sheetView showGridLines="0" tabSelected="1" workbookViewId="0" topLeftCell="A1">
      <selection activeCell="C13" sqref="C13"/>
    </sheetView>
  </sheetViews>
  <sheetFormatPr defaultColWidth="9.625" defaultRowHeight="12.75"/>
  <cols>
    <col min="1" max="1" width="1.625" style="3" customWidth="1"/>
    <col min="2" max="2" width="18.875" style="3" customWidth="1"/>
    <col min="3" max="3" width="15.00390625" style="35" customWidth="1"/>
    <col min="4" max="4" width="12.125" style="3" customWidth="1"/>
    <col min="5" max="5" width="17.125" style="3" customWidth="1"/>
    <col min="6" max="6" width="14.75390625" style="3" customWidth="1"/>
    <col min="7" max="7" width="13.875" style="3" customWidth="1"/>
    <col min="8" max="8" width="15.50390625" style="37" customWidth="1"/>
    <col min="9" max="9" width="16.875" style="45" customWidth="1"/>
    <col min="10" max="12" width="15.625" style="0" customWidth="1"/>
    <col min="13" max="13" width="11.625" style="0" customWidth="1"/>
    <col min="14" max="16" width="15.625" style="0" customWidth="1"/>
  </cols>
  <sheetData>
    <row r="1" spans="2:7" ht="12.75">
      <c r="B1" s="1" t="s">
        <v>0</v>
      </c>
      <c r="C1" s="27"/>
      <c r="G1" s="2"/>
    </row>
    <row r="2" spans="2:7" ht="12.75">
      <c r="B2" s="1" t="s">
        <v>1</v>
      </c>
      <c r="C2" s="27"/>
      <c r="G2" s="2"/>
    </row>
    <row r="3" spans="2:7" ht="12.75">
      <c r="B3" s="1" t="s">
        <v>2</v>
      </c>
      <c r="C3" s="27"/>
      <c r="D3" s="26" t="s">
        <v>34</v>
      </c>
      <c r="G3" s="2"/>
    </row>
    <row r="4" spans="3:7" ht="12.75">
      <c r="C4" s="27"/>
      <c r="D4" s="4"/>
      <c r="G4" s="2"/>
    </row>
    <row r="5" spans="3:9" ht="13.5" thickBot="1">
      <c r="C5" s="27"/>
      <c r="G5" s="2"/>
      <c r="I5" s="46"/>
    </row>
    <row r="6" spans="2:9" ht="12.75">
      <c r="B6" s="5"/>
      <c r="C6" s="28" t="s">
        <v>3</v>
      </c>
      <c r="D6" s="6" t="s">
        <v>4</v>
      </c>
      <c r="E6" s="6" t="s">
        <v>5</v>
      </c>
      <c r="F6" s="6" t="s">
        <v>5</v>
      </c>
      <c r="G6" s="6" t="s">
        <v>5</v>
      </c>
      <c r="H6" s="38" t="s">
        <v>29</v>
      </c>
      <c r="I6" s="47" t="s">
        <v>27</v>
      </c>
    </row>
    <row r="7" spans="2:9" ht="13.5" thickBot="1">
      <c r="B7" s="7" t="s">
        <v>6</v>
      </c>
      <c r="C7" s="29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39" t="s">
        <v>10</v>
      </c>
      <c r="I7" s="48" t="s">
        <v>28</v>
      </c>
    </row>
    <row r="8" spans="1:9" s="60" customFormat="1" ht="12.75">
      <c r="A8" s="54"/>
      <c r="B8" s="55" t="s">
        <v>19</v>
      </c>
      <c r="C8" s="28">
        <v>35342</v>
      </c>
      <c r="D8" s="6">
        <v>31</v>
      </c>
      <c r="E8" s="56">
        <v>262352</v>
      </c>
      <c r="F8" s="57">
        <v>11048816.49</v>
      </c>
      <c r="G8" s="57">
        <f aca="true" t="shared" si="0" ref="G8:G21">F8*0.185</f>
        <v>2044031.05065</v>
      </c>
      <c r="H8" s="58">
        <v>12807188.9</v>
      </c>
      <c r="I8" s="59">
        <v>9839349.27</v>
      </c>
    </row>
    <row r="9" spans="1:9" s="60" customFormat="1" ht="12.75">
      <c r="A9" s="54"/>
      <c r="B9" s="61" t="s">
        <v>13</v>
      </c>
      <c r="C9" s="62">
        <v>34442</v>
      </c>
      <c r="D9" s="63">
        <v>31</v>
      </c>
      <c r="E9" s="56">
        <v>199137</v>
      </c>
      <c r="F9" s="64">
        <v>11249321.19</v>
      </c>
      <c r="G9" s="64">
        <f t="shared" si="0"/>
        <v>2081124.42015</v>
      </c>
      <c r="H9" s="58">
        <v>13811964.18</v>
      </c>
      <c r="I9" s="59">
        <v>11995960.85</v>
      </c>
    </row>
    <row r="10" spans="1:9" s="60" customFormat="1" ht="12.75">
      <c r="A10" s="65"/>
      <c r="B10" s="61" t="s">
        <v>14</v>
      </c>
      <c r="C10" s="62">
        <v>34524</v>
      </c>
      <c r="D10" s="63">
        <v>31</v>
      </c>
      <c r="E10" s="56">
        <v>314768</v>
      </c>
      <c r="F10" s="64">
        <v>19082610.8</v>
      </c>
      <c r="G10" s="64">
        <f t="shared" si="0"/>
        <v>3530282.998</v>
      </c>
      <c r="H10" s="66">
        <v>21427515.8</v>
      </c>
      <c r="I10" s="59">
        <v>19967359.06</v>
      </c>
    </row>
    <row r="11" spans="1:9" s="60" customFormat="1" ht="12.75">
      <c r="A11" s="54"/>
      <c r="B11" s="61" t="s">
        <v>32</v>
      </c>
      <c r="C11" s="62">
        <v>34474</v>
      </c>
      <c r="D11" s="63">
        <v>31</v>
      </c>
      <c r="E11" s="56">
        <v>225327</v>
      </c>
      <c r="F11" s="64">
        <v>12196497.26</v>
      </c>
      <c r="G11" s="64">
        <f t="shared" si="0"/>
        <v>2256351.9931</v>
      </c>
      <c r="H11" s="58">
        <v>12504296.96</v>
      </c>
      <c r="I11" s="59">
        <v>10217713.14</v>
      </c>
    </row>
    <row r="12" spans="2:9" ht="12.75">
      <c r="B12" s="8" t="s">
        <v>30</v>
      </c>
      <c r="C12" s="30">
        <v>35258</v>
      </c>
      <c r="D12" s="9">
        <v>31</v>
      </c>
      <c r="E12" s="22">
        <v>149675</v>
      </c>
      <c r="F12" s="10">
        <v>8774361.33</v>
      </c>
      <c r="G12" s="10">
        <f t="shared" si="0"/>
        <v>1623256.84605</v>
      </c>
      <c r="H12" s="36">
        <v>11014639.36</v>
      </c>
      <c r="I12" s="49">
        <v>9110722.07</v>
      </c>
    </row>
    <row r="13" spans="2:9" ht="12.75">
      <c r="B13" s="8" t="s">
        <v>33</v>
      </c>
      <c r="C13" s="30">
        <v>34909</v>
      </c>
      <c r="D13" s="9">
        <v>31</v>
      </c>
      <c r="E13" s="22">
        <v>91265</v>
      </c>
      <c r="F13" s="10">
        <v>4040040.21</v>
      </c>
      <c r="G13" s="10">
        <f t="shared" si="0"/>
        <v>747407.43885</v>
      </c>
      <c r="H13" s="36">
        <v>5158943.56</v>
      </c>
      <c r="I13" s="49">
        <v>4853795.62</v>
      </c>
    </row>
    <row r="14" spans="2:9" ht="12.75">
      <c r="B14" s="8" t="s">
        <v>12</v>
      </c>
      <c r="C14" s="30">
        <v>34311</v>
      </c>
      <c r="D14" s="9">
        <v>31</v>
      </c>
      <c r="E14" s="22">
        <v>136857</v>
      </c>
      <c r="F14" s="10">
        <v>6943279.96</v>
      </c>
      <c r="G14" s="10">
        <f t="shared" si="0"/>
        <v>1284506.7926</v>
      </c>
      <c r="H14" s="36">
        <v>8557494.79</v>
      </c>
      <c r="I14" s="49">
        <v>9762442.7</v>
      </c>
    </row>
    <row r="15" spans="2:9" ht="12.75">
      <c r="B15" s="8" t="s">
        <v>26</v>
      </c>
      <c r="C15" s="30">
        <v>34266</v>
      </c>
      <c r="D15" s="9">
        <v>31</v>
      </c>
      <c r="E15" s="22">
        <v>81177</v>
      </c>
      <c r="F15" s="10">
        <v>3326615.17</v>
      </c>
      <c r="G15" s="10">
        <f>F15*0.185</f>
        <v>615423.80645</v>
      </c>
      <c r="H15" s="36">
        <v>4264547.34</v>
      </c>
      <c r="I15" s="50">
        <v>3881918.53</v>
      </c>
    </row>
    <row r="16" spans="1:9" s="60" customFormat="1" ht="12.75">
      <c r="A16" s="54"/>
      <c r="B16" s="61" t="s">
        <v>31</v>
      </c>
      <c r="C16" s="62">
        <v>34887</v>
      </c>
      <c r="D16" s="63">
        <v>31</v>
      </c>
      <c r="E16" s="56">
        <v>167472</v>
      </c>
      <c r="F16" s="64">
        <v>7697845.63</v>
      </c>
      <c r="G16" s="64">
        <f t="shared" si="0"/>
        <v>1424101.4415499999</v>
      </c>
      <c r="H16" s="58">
        <v>8187566.83</v>
      </c>
      <c r="I16" s="59">
        <v>7767350.33</v>
      </c>
    </row>
    <row r="17" spans="1:9" s="60" customFormat="1" ht="12.75">
      <c r="A17" s="54"/>
      <c r="B17" s="61" t="s">
        <v>15</v>
      </c>
      <c r="C17" s="62">
        <v>34552</v>
      </c>
      <c r="D17" s="63">
        <v>31</v>
      </c>
      <c r="E17" s="56">
        <v>175209</v>
      </c>
      <c r="F17" s="64">
        <v>8641508.27</v>
      </c>
      <c r="G17" s="64">
        <f t="shared" si="0"/>
        <v>1598679.0299499999</v>
      </c>
      <c r="H17" s="66">
        <v>9846524.05</v>
      </c>
      <c r="I17" s="59">
        <v>7852423.81</v>
      </c>
    </row>
    <row r="18" spans="1:9" s="60" customFormat="1" ht="12.75">
      <c r="A18" s="54"/>
      <c r="B18" s="61" t="s">
        <v>16</v>
      </c>
      <c r="C18" s="62">
        <v>34582</v>
      </c>
      <c r="D18" s="63">
        <v>31</v>
      </c>
      <c r="E18" s="56">
        <v>155721</v>
      </c>
      <c r="F18" s="64">
        <v>10068070.6</v>
      </c>
      <c r="G18" s="64">
        <f t="shared" si="0"/>
        <v>1862593.061</v>
      </c>
      <c r="H18" s="66">
        <v>11129745.33</v>
      </c>
      <c r="I18" s="59">
        <v>9615141.2</v>
      </c>
    </row>
    <row r="19" spans="2:9" ht="12.75">
      <c r="B19" s="8" t="s">
        <v>17</v>
      </c>
      <c r="C19" s="30">
        <v>34607</v>
      </c>
      <c r="D19" s="9">
        <v>31</v>
      </c>
      <c r="E19" s="22">
        <v>89209</v>
      </c>
      <c r="F19" s="10">
        <v>5070878.77</v>
      </c>
      <c r="G19" s="10">
        <f t="shared" si="0"/>
        <v>938112.5724499999</v>
      </c>
      <c r="H19" s="40">
        <v>5292928.73</v>
      </c>
      <c r="I19" s="49">
        <v>4012035.99</v>
      </c>
    </row>
    <row r="20" spans="2:9" ht="13.5" thickBot="1">
      <c r="B20" s="11" t="s">
        <v>18</v>
      </c>
      <c r="C20" s="31">
        <v>34696</v>
      </c>
      <c r="D20" s="9">
        <v>31</v>
      </c>
      <c r="E20" s="22">
        <v>132745</v>
      </c>
      <c r="F20" s="12">
        <v>7101497.15</v>
      </c>
      <c r="G20" s="10">
        <f t="shared" si="0"/>
        <v>1313776.97275</v>
      </c>
      <c r="H20" s="41">
        <v>8446104.86</v>
      </c>
      <c r="I20" s="51">
        <v>5878150.28</v>
      </c>
    </row>
    <row r="21" spans="2:9" ht="13.5" thickBot="1">
      <c r="B21" s="13"/>
      <c r="C21" s="32" t="s">
        <v>20</v>
      </c>
      <c r="D21" s="13"/>
      <c r="E21" s="15">
        <f>SUM(E8:E20)</f>
        <v>2180914</v>
      </c>
      <c r="F21" s="16">
        <f>SUM(F8:F20)</f>
        <v>115241342.82999998</v>
      </c>
      <c r="G21" s="16">
        <f t="shared" si="0"/>
        <v>21319648.423549995</v>
      </c>
      <c r="H21" s="42">
        <f>SUM(H8:H20)</f>
        <v>132449460.68999998</v>
      </c>
      <c r="I21" s="52">
        <f>SUM(I8:I20)</f>
        <v>114754362.85</v>
      </c>
    </row>
    <row r="22" spans="8:9" ht="12.75">
      <c r="H22" s="43"/>
      <c r="I22" s="53"/>
    </row>
    <row r="23" ht="12.75">
      <c r="F23" s="73"/>
    </row>
    <row r="24" spans="2:9" ht="12.75">
      <c r="B24" s="23" t="s">
        <v>20</v>
      </c>
      <c r="C24" s="27"/>
      <c r="F24" s="73"/>
      <c r="G24" s="2"/>
      <c r="H24" s="73"/>
      <c r="I24" s="73"/>
    </row>
    <row r="25" spans="2:7" ht="12.75">
      <c r="B25" s="2"/>
      <c r="C25" s="27"/>
      <c r="F25" s="73"/>
      <c r="G25" s="2"/>
    </row>
    <row r="26" ht="12.75">
      <c r="F26" s="73"/>
    </row>
    <row r="37" spans="1:7" ht="12.75">
      <c r="A37" s="23" t="s">
        <v>20</v>
      </c>
      <c r="C37" s="27"/>
      <c r="G37" s="2"/>
    </row>
    <row r="38" spans="1:7" ht="12.75">
      <c r="A38" s="2"/>
      <c r="C38" s="27"/>
      <c r="G38" s="2"/>
    </row>
    <row r="40" spans="2:7" ht="12.75">
      <c r="B40" s="1" t="s">
        <v>0</v>
      </c>
      <c r="C40" s="27"/>
      <c r="G40" s="2"/>
    </row>
    <row r="41" spans="2:7" ht="12.75">
      <c r="B41" s="1" t="s">
        <v>21</v>
      </c>
      <c r="C41" s="27"/>
      <c r="G41" s="2"/>
    </row>
    <row r="42" spans="2:8" ht="12.75">
      <c r="B42" s="1" t="s">
        <v>22</v>
      </c>
      <c r="C42" s="33" t="s">
        <v>35</v>
      </c>
      <c r="D42" s="2"/>
      <c r="G42" s="24"/>
      <c r="H42" s="44"/>
    </row>
    <row r="43" spans="3:8" ht="12.75">
      <c r="C43" s="27"/>
      <c r="D43" s="17"/>
      <c r="E43" s="2"/>
      <c r="G43" s="25"/>
      <c r="H43" s="44"/>
    </row>
    <row r="44" spans="3:8" ht="13.5" thickBot="1">
      <c r="C44" s="27"/>
      <c r="G44" s="25"/>
      <c r="H44" s="44"/>
    </row>
    <row r="45" spans="1:8" ht="12.75">
      <c r="A45" s="2"/>
      <c r="B45" s="5"/>
      <c r="C45" s="28" t="s">
        <v>3</v>
      </c>
      <c r="D45" s="6" t="s">
        <v>23</v>
      </c>
      <c r="E45" s="6" t="s">
        <v>23</v>
      </c>
      <c r="F45" s="6" t="s">
        <v>23</v>
      </c>
      <c r="G45" s="25"/>
      <c r="H45" s="44"/>
    </row>
    <row r="46" spans="1:8" ht="13.5" thickBot="1">
      <c r="A46" s="2"/>
      <c r="B46" s="7" t="s">
        <v>6</v>
      </c>
      <c r="C46" s="29" t="s">
        <v>7</v>
      </c>
      <c r="D46" s="7" t="s">
        <v>9</v>
      </c>
      <c r="E46" s="7" t="s">
        <v>24</v>
      </c>
      <c r="F46" s="7" t="s">
        <v>25</v>
      </c>
      <c r="G46" s="25"/>
      <c r="H46" s="44"/>
    </row>
    <row r="47" spans="1:9" s="60" customFormat="1" ht="12.75">
      <c r="A47" s="65"/>
      <c r="B47" s="55" t="s">
        <v>19</v>
      </c>
      <c r="C47" s="28">
        <v>35342</v>
      </c>
      <c r="D47" s="67">
        <f>E8+293196</f>
        <v>555548</v>
      </c>
      <c r="E47" s="57">
        <f>F8+12807188.9</f>
        <v>23856005.39</v>
      </c>
      <c r="F47" s="57">
        <f aca="true" t="shared" si="1" ref="F47:F59">0.185*E47</f>
        <v>4413360.99715</v>
      </c>
      <c r="G47" s="68"/>
      <c r="H47" s="69"/>
      <c r="I47" s="70"/>
    </row>
    <row r="48" spans="1:9" s="60" customFormat="1" ht="12.75">
      <c r="A48" s="65"/>
      <c r="B48" s="61" t="s">
        <v>13</v>
      </c>
      <c r="C48" s="62">
        <v>34442</v>
      </c>
      <c r="D48" s="71">
        <f>E9+241388</f>
        <v>440525</v>
      </c>
      <c r="E48" s="64">
        <f>F9+13811964.18</f>
        <v>25061285.369999997</v>
      </c>
      <c r="F48" s="72">
        <f t="shared" si="1"/>
        <v>4636337.79345</v>
      </c>
      <c r="G48" s="68"/>
      <c r="H48" s="69"/>
      <c r="I48" s="70"/>
    </row>
    <row r="49" spans="1:9" s="60" customFormat="1" ht="12.75">
      <c r="A49" s="65"/>
      <c r="B49" s="61" t="s">
        <v>14</v>
      </c>
      <c r="C49" s="62">
        <v>34524</v>
      </c>
      <c r="D49" s="71">
        <f>E10+363880</f>
        <v>678648</v>
      </c>
      <c r="E49" s="64">
        <f>F10+21427515.8</f>
        <v>40510126.6</v>
      </c>
      <c r="F49" s="72">
        <f t="shared" si="1"/>
        <v>7494373.421</v>
      </c>
      <c r="G49" s="68"/>
      <c r="H49" s="69"/>
      <c r="I49" s="70"/>
    </row>
    <row r="50" spans="1:9" s="60" customFormat="1" ht="12.75">
      <c r="A50" s="65"/>
      <c r="B50" s="61" t="s">
        <v>32</v>
      </c>
      <c r="C50" s="62">
        <v>34474</v>
      </c>
      <c r="D50" s="71">
        <f>E11+238124</f>
        <v>463451</v>
      </c>
      <c r="E50" s="64">
        <f>F11+12504296.96</f>
        <v>24700794.22</v>
      </c>
      <c r="F50" s="72">
        <f t="shared" si="1"/>
        <v>4569646.930699999</v>
      </c>
      <c r="G50" s="68"/>
      <c r="H50" s="69"/>
      <c r="I50" s="70"/>
    </row>
    <row r="51" spans="1:8" ht="12.75">
      <c r="A51" s="2"/>
      <c r="B51" s="8" t="s">
        <v>30</v>
      </c>
      <c r="C51" s="30">
        <v>35258</v>
      </c>
      <c r="D51" s="18">
        <f>E12+179347</f>
        <v>329022</v>
      </c>
      <c r="E51" s="10">
        <f>F12+11014639.36</f>
        <v>19789000.689999998</v>
      </c>
      <c r="F51" s="19">
        <f t="shared" si="1"/>
        <v>3660965.1276499997</v>
      </c>
      <c r="G51" s="25"/>
      <c r="H51" s="44"/>
    </row>
    <row r="52" spans="1:8" ht="12.75">
      <c r="A52" s="2"/>
      <c r="B52" s="8" t="s">
        <v>33</v>
      </c>
      <c r="C52" s="30">
        <v>34909</v>
      </c>
      <c r="D52" s="18">
        <f>E13+111889</f>
        <v>203154</v>
      </c>
      <c r="E52" s="10">
        <f>F13+5158943.56</f>
        <v>9198983.77</v>
      </c>
      <c r="F52" s="19">
        <f t="shared" si="1"/>
        <v>1701811.99745</v>
      </c>
      <c r="G52" s="24"/>
      <c r="H52" s="44"/>
    </row>
    <row r="53" spans="1:8" ht="12.75">
      <c r="A53" s="2"/>
      <c r="B53" s="8" t="s">
        <v>12</v>
      </c>
      <c r="C53" s="30">
        <v>34311</v>
      </c>
      <c r="D53" s="18">
        <f>E14+172532</f>
        <v>309389</v>
      </c>
      <c r="E53" s="10">
        <f>F14+8557494.79</f>
        <v>15500774.75</v>
      </c>
      <c r="F53" s="19">
        <f t="shared" si="1"/>
        <v>2867643.32875</v>
      </c>
      <c r="G53" s="2"/>
      <c r="H53" s="44"/>
    </row>
    <row r="54" spans="1:8" ht="12.75">
      <c r="A54" s="2"/>
      <c r="B54" s="8" t="s">
        <v>26</v>
      </c>
      <c r="C54" s="30">
        <v>34266</v>
      </c>
      <c r="D54" s="18">
        <f>E15+105440</f>
        <v>186617</v>
      </c>
      <c r="E54" s="10">
        <f>F15+4265447.34</f>
        <v>7592062.51</v>
      </c>
      <c r="F54" s="19">
        <f t="shared" si="1"/>
        <v>1404531.56435</v>
      </c>
      <c r="G54" s="2"/>
      <c r="H54" s="44"/>
    </row>
    <row r="55" spans="1:9" s="60" customFormat="1" ht="12.75">
      <c r="A55" s="65"/>
      <c r="B55" s="61" t="s">
        <v>31</v>
      </c>
      <c r="C55" s="62">
        <v>34887</v>
      </c>
      <c r="D55" s="71">
        <f>E16+175208</f>
        <v>342680</v>
      </c>
      <c r="E55" s="64">
        <f>F16+8187566.83</f>
        <v>15885412.46</v>
      </c>
      <c r="F55" s="72">
        <f t="shared" si="1"/>
        <v>2938801.3051</v>
      </c>
      <c r="G55" s="65"/>
      <c r="H55" s="69"/>
      <c r="I55" s="70"/>
    </row>
    <row r="56" spans="1:9" s="60" customFormat="1" ht="12.75">
      <c r="A56" s="65"/>
      <c r="B56" s="61" t="s">
        <v>15</v>
      </c>
      <c r="C56" s="62">
        <v>34552</v>
      </c>
      <c r="D56" s="71">
        <f>E17+189899</f>
        <v>365108</v>
      </c>
      <c r="E56" s="64">
        <f>F17+9846524.05</f>
        <v>18488032.32</v>
      </c>
      <c r="F56" s="72">
        <f t="shared" si="1"/>
        <v>3420285.9792</v>
      </c>
      <c r="G56" s="65"/>
      <c r="H56" s="69"/>
      <c r="I56" s="70"/>
    </row>
    <row r="57" spans="1:9" s="60" customFormat="1" ht="12.75">
      <c r="A57" s="65"/>
      <c r="B57" s="61" t="s">
        <v>16</v>
      </c>
      <c r="C57" s="62">
        <v>34582</v>
      </c>
      <c r="D57" s="71">
        <f>E18+182596</f>
        <v>338317</v>
      </c>
      <c r="E57" s="64">
        <f>F18+11129745.33</f>
        <v>21197815.93</v>
      </c>
      <c r="F57" s="72">
        <f t="shared" si="1"/>
        <v>3921595.94705</v>
      </c>
      <c r="G57" s="65"/>
      <c r="H57" s="69"/>
      <c r="I57" s="70"/>
    </row>
    <row r="58" spans="1:8" ht="12.75">
      <c r="A58" s="2"/>
      <c r="B58" s="8" t="s">
        <v>17</v>
      </c>
      <c r="C58" s="30">
        <v>34607</v>
      </c>
      <c r="D58" s="18">
        <f>E19+102233</f>
        <v>191442</v>
      </c>
      <c r="E58" s="10">
        <f>F19+5292928.73</f>
        <v>10363807.5</v>
      </c>
      <c r="F58" s="19">
        <f t="shared" si="1"/>
        <v>1917304.3875</v>
      </c>
      <c r="G58" s="2"/>
      <c r="H58" s="44"/>
    </row>
    <row r="59" spans="1:8" ht="13.5" thickBot="1">
      <c r="A59" s="2"/>
      <c r="B59" s="11" t="s">
        <v>18</v>
      </c>
      <c r="C59" s="31">
        <v>34696</v>
      </c>
      <c r="D59" s="20">
        <f>E20+145975</f>
        <v>278720</v>
      </c>
      <c r="E59" s="12">
        <f>F20+8446104.86</f>
        <v>15547602.01</v>
      </c>
      <c r="F59" s="21">
        <f t="shared" si="1"/>
        <v>2876306.3718499998</v>
      </c>
      <c r="G59" s="2"/>
      <c r="H59" s="44"/>
    </row>
    <row r="60" spans="1:8" ht="13.5" thickBot="1">
      <c r="A60" s="2"/>
      <c r="B60" s="14"/>
      <c r="C60" s="34"/>
      <c r="D60" s="15">
        <f>SUM(D47:D59)</f>
        <v>4682621</v>
      </c>
      <c r="E60" s="16">
        <f>SUM(E47:E59)</f>
        <v>247691703.51999998</v>
      </c>
      <c r="F60" s="16">
        <f>SUM(F47:F59)</f>
        <v>45822965.1512</v>
      </c>
      <c r="G60" s="2"/>
      <c r="H60" s="44"/>
    </row>
    <row r="61" spans="1:8" ht="12.75">
      <c r="A61" s="2"/>
      <c r="G61" s="2"/>
      <c r="H61" s="44"/>
    </row>
    <row r="63" spans="2:7" ht="12.75">
      <c r="B63" s="2"/>
      <c r="C63" s="27"/>
      <c r="G63" s="2"/>
    </row>
    <row r="64" spans="2:7" ht="12.75">
      <c r="B64" s="2"/>
      <c r="C64" s="27"/>
      <c r="G64" s="2"/>
    </row>
    <row r="66" spans="1:2" ht="12.75">
      <c r="A66" s="23"/>
      <c r="B66" s="2"/>
    </row>
    <row r="67" ht="12.75">
      <c r="A67" s="2"/>
    </row>
  </sheetData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2002-04-29T15:39:03Z</cp:lastPrinted>
  <dcterms:created xsi:type="dcterms:W3CDTF">1998-04-06T18:16:31Z</dcterms:created>
  <dcterms:modified xsi:type="dcterms:W3CDTF">2002-04-29T15:39:19Z</dcterms:modified>
  <cp:category/>
  <cp:version/>
  <cp:contentType/>
  <cp:contentStatus/>
</cp:coreProperties>
</file>