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February 200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<sst xmlns="http://schemas.openxmlformats.org/spreadsheetml/2006/main" count="70" uniqueCount="44">
  <si>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</si>
  <si>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</si>
  <si>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</si>
  <si>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</si>
  <si>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</si>
  <si>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</si>
  <si>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</si>
  <si>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</si>
  <si>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</si>
  <si>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</si>
  <si>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</si>
  <si>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</si>
  <si>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</si>
  <si>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</si>
  <si>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</si>
  <si>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</si>
  <si>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</si>
  <si>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</si>
  <si>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</si>
  <si>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</si>
  <si>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</si>
  <si>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</si>
  <si>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</si>
  <si>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</si>
  <si>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</si>
  <si>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</si>
  <si>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</si>
  <si>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</si>
  <si>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</si>
  <si>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</si>
  <si>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</si>
  <si>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</si>
  <si>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</si>
  <si>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</si>
  <si>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</si>
  <si>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</si>
  <si>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</si>
  <si>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</si>
  <si>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</si>
  <si>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FEBRUARY 2001 </t>
  </si>
  <si>
    <t xml:space="preserve">JULY 1, 2000 - FEBRUARY 28, 2001  </t>
  </si>
  <si>
    <t>REVISED</t>
  </si>
  <si>
    <t>Revised on 6/30/01 due to revisions in 12/00 and 1/01 Monthly Revenue numbers</t>
  </si>
  <si>
    <t>for Hollywood.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</si>
</sst>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6" fillId="0" borderId="5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5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5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171" fontId="6" fillId="0" borderId="0" xfId="15" applyNumberFormat="1" applyFont="1" applyBorder="1" applyAlignment="1" applyProtection="1">
      <alignment horizontal="center"/>
      <protection/>
    </xf>
    <xf numFmtId="8" fontId="6" fillId="0" borderId="0" xfId="15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164" fontId="12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6" fontId="12" fillId="0" borderId="0" xfId="0" applyNumberFormat="1" applyFont="1" applyBorder="1" applyAlignment="1" applyProtection="1">
      <alignment horizontal="center"/>
      <protection/>
    </xf>
    <xf numFmtId="39" fontId="11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8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4" customWidth="1"/>
    <col min="3" max="3" width="15.00390625" style="13" customWidth="1"/>
    <col min="4" max="4" width="12.375" style="14" customWidth="1"/>
    <col min="5" max="5" width="15.375" style="14" customWidth="1"/>
    <col min="6" max="6" width="15.625" style="14" customWidth="1"/>
    <col min="7" max="7" width="14.75390625" style="14" customWidth="1"/>
    <col min="8" max="8" width="15.50390625" style="16" customWidth="1"/>
    <col min="9" max="9" width="16.125" style="19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2" t="s">
        <v>0</v>
      </c>
      <c r="E1" s="14" t="s">
        <v>14</v>
      </c>
      <c r="G1" s="15"/>
      <c r="I1" s="17"/>
    </row>
    <row r="2" spans="2:7" ht="12.75">
      <c r="B2" s="12" t="s">
        <v>29</v>
      </c>
      <c r="F2" s="18"/>
      <c r="G2" s="15"/>
    </row>
    <row r="3" spans="2:7" ht="12.75">
      <c r="B3" s="12" t="s">
        <v>1</v>
      </c>
      <c r="D3" s="20" t="s">
        <v>39</v>
      </c>
      <c r="G3" s="15"/>
    </row>
    <row r="4" spans="4:7" ht="12.75">
      <c r="D4" s="21"/>
      <c r="G4" s="15"/>
    </row>
    <row r="5" spans="7:9" ht="13.5" thickBot="1">
      <c r="G5" s="15"/>
      <c r="I5" s="22"/>
    </row>
    <row r="6" spans="2:12" ht="12.75">
      <c r="B6" s="23" t="s">
        <v>32</v>
      </c>
      <c r="C6" s="24"/>
      <c r="D6" s="23" t="s">
        <v>2</v>
      </c>
      <c r="E6" s="23" t="s">
        <v>3</v>
      </c>
      <c r="F6" s="23" t="s">
        <v>3</v>
      </c>
      <c r="G6" s="23" t="s">
        <v>3</v>
      </c>
      <c r="H6" s="25" t="s">
        <v>21</v>
      </c>
      <c r="I6" s="26" t="s">
        <v>20</v>
      </c>
      <c r="K6" s="8"/>
      <c r="L6" s="8"/>
    </row>
    <row r="7" spans="2:12" ht="13.5" thickBot="1">
      <c r="B7" s="27" t="s">
        <v>33</v>
      </c>
      <c r="C7" s="28" t="s">
        <v>30</v>
      </c>
      <c r="D7" s="27" t="s">
        <v>4</v>
      </c>
      <c r="E7" s="27" t="s">
        <v>5</v>
      </c>
      <c r="F7" s="27" t="s">
        <v>6</v>
      </c>
      <c r="G7" s="27" t="s">
        <v>7</v>
      </c>
      <c r="H7" s="29" t="s">
        <v>6</v>
      </c>
      <c r="I7" s="30" t="s">
        <v>31</v>
      </c>
      <c r="K7" s="8"/>
      <c r="L7" s="8"/>
    </row>
    <row r="8" spans="1:12" s="5" customFormat="1" ht="12.75">
      <c r="A8" s="4"/>
      <c r="B8" s="31" t="s">
        <v>13</v>
      </c>
      <c r="C8" s="24">
        <v>35342</v>
      </c>
      <c r="D8" s="23">
        <v>28</v>
      </c>
      <c r="E8" s="32">
        <v>256145</v>
      </c>
      <c r="F8" s="33">
        <v>11945598</v>
      </c>
      <c r="G8" s="33">
        <f aca="true" t="shared" si="0" ref="G8:G21">F8*0.185</f>
        <v>2209935.63</v>
      </c>
      <c r="H8" s="33">
        <v>11004160</v>
      </c>
      <c r="I8" s="34">
        <v>12826091.66</v>
      </c>
      <c r="K8" s="79"/>
      <c r="L8" s="79"/>
    </row>
    <row r="9" spans="1:12" s="5" customFormat="1" ht="12.75">
      <c r="A9" s="6" t="s">
        <v>27</v>
      </c>
      <c r="B9" s="35" t="s">
        <v>9</v>
      </c>
      <c r="C9" s="36">
        <v>34442</v>
      </c>
      <c r="D9" s="37">
        <v>28</v>
      </c>
      <c r="E9" s="32">
        <v>208261</v>
      </c>
      <c r="F9" s="34">
        <v>12890707</v>
      </c>
      <c r="G9" s="34">
        <f t="shared" si="0"/>
        <v>2384780.795</v>
      </c>
      <c r="H9" s="34">
        <v>10077115</v>
      </c>
      <c r="I9" s="34">
        <v>12839905.34</v>
      </c>
      <c r="K9" s="79"/>
      <c r="L9" s="79"/>
    </row>
    <row r="10" spans="1:12" s="5" customFormat="1" ht="12.75">
      <c r="A10" s="6"/>
      <c r="B10" s="35" t="s">
        <v>38</v>
      </c>
      <c r="C10" s="36">
        <v>36880</v>
      </c>
      <c r="D10" s="37">
        <v>28</v>
      </c>
      <c r="E10" s="32">
        <v>403965</v>
      </c>
      <c r="F10" s="34">
        <v>11822622</v>
      </c>
      <c r="G10" s="34">
        <f t="shared" si="0"/>
        <v>2187185.07</v>
      </c>
      <c r="H10" s="34">
        <v>10691205</v>
      </c>
      <c r="I10" s="34">
        <v>0</v>
      </c>
      <c r="K10" s="79"/>
      <c r="L10" s="79"/>
    </row>
    <row r="11" spans="1:12" s="5" customFormat="1" ht="12.75">
      <c r="A11" s="7"/>
      <c r="B11" s="35" t="s">
        <v>10</v>
      </c>
      <c r="C11" s="36">
        <v>34524</v>
      </c>
      <c r="D11" s="37">
        <v>28</v>
      </c>
      <c r="E11" s="32">
        <v>276099</v>
      </c>
      <c r="F11" s="34">
        <v>20545716</v>
      </c>
      <c r="G11" s="34">
        <f t="shared" si="0"/>
        <v>3800957.46</v>
      </c>
      <c r="H11" s="34">
        <v>18678680</v>
      </c>
      <c r="I11" s="34">
        <v>20804739.81</v>
      </c>
      <c r="K11" s="79"/>
      <c r="L11" s="79"/>
    </row>
    <row r="12" spans="1:12" s="5" customFormat="1" ht="12.75">
      <c r="A12" s="4"/>
      <c r="B12" s="35" t="s">
        <v>23</v>
      </c>
      <c r="C12" s="36">
        <v>34474</v>
      </c>
      <c r="D12" s="37">
        <v>28</v>
      </c>
      <c r="E12" s="32">
        <v>236020</v>
      </c>
      <c r="F12" s="34">
        <v>11154522</v>
      </c>
      <c r="G12" s="34">
        <f t="shared" si="0"/>
        <v>2063586.57</v>
      </c>
      <c r="H12" s="34">
        <v>9804659</v>
      </c>
      <c r="I12" s="34">
        <v>12886829.33</v>
      </c>
      <c r="K12" s="79"/>
      <c r="L12" s="79"/>
    </row>
    <row r="13" spans="2:12" ht="12.75">
      <c r="B13" s="38" t="s">
        <v>36</v>
      </c>
      <c r="C13" s="39">
        <v>35258</v>
      </c>
      <c r="D13" s="37">
        <v>28</v>
      </c>
      <c r="E13" s="40">
        <v>193195</v>
      </c>
      <c r="F13" s="41">
        <v>12058381</v>
      </c>
      <c r="G13" s="41">
        <f t="shared" si="0"/>
        <v>2230800.485</v>
      </c>
      <c r="H13" s="41">
        <v>12112636</v>
      </c>
      <c r="I13" s="41">
        <v>10576543.22</v>
      </c>
      <c r="K13" s="8"/>
      <c r="L13" s="8"/>
    </row>
    <row r="14" spans="2:9" ht="12.75">
      <c r="B14" s="38" t="s">
        <v>37</v>
      </c>
      <c r="C14" s="39">
        <v>34909</v>
      </c>
      <c r="D14" s="37">
        <v>28</v>
      </c>
      <c r="E14" s="40">
        <v>110826</v>
      </c>
      <c r="F14" s="41">
        <v>4767544</v>
      </c>
      <c r="G14" s="41">
        <f t="shared" si="0"/>
        <v>881995.64</v>
      </c>
      <c r="H14" s="41">
        <v>4356850</v>
      </c>
      <c r="I14" s="41">
        <v>4915603.41</v>
      </c>
    </row>
    <row r="15" spans="2:9" ht="12.75">
      <c r="B15" s="38" t="s">
        <v>8</v>
      </c>
      <c r="C15" s="39">
        <v>34311</v>
      </c>
      <c r="D15" s="37">
        <v>28</v>
      </c>
      <c r="E15" s="40">
        <v>138345</v>
      </c>
      <c r="F15" s="41">
        <v>6024692</v>
      </c>
      <c r="G15" s="41">
        <f t="shared" si="0"/>
        <v>1114568.02</v>
      </c>
      <c r="H15" s="41">
        <v>5060071</v>
      </c>
      <c r="I15" s="41">
        <v>7951967.43</v>
      </c>
    </row>
    <row r="16" spans="2:9" ht="12.75">
      <c r="B16" s="38" t="s">
        <v>19</v>
      </c>
      <c r="C16" s="39">
        <v>34266</v>
      </c>
      <c r="D16" s="37">
        <v>28</v>
      </c>
      <c r="E16" s="40">
        <v>140353</v>
      </c>
      <c r="F16" s="41">
        <v>8130192</v>
      </c>
      <c r="G16" s="41">
        <f>F16*0.185</f>
        <v>1504085.52</v>
      </c>
      <c r="H16" s="41">
        <v>8272861</v>
      </c>
      <c r="I16" s="41">
        <v>4159279.19</v>
      </c>
    </row>
    <row r="17" spans="1:9" s="5" customFormat="1" ht="12.75">
      <c r="A17" s="4"/>
      <c r="B17" s="35" t="s">
        <v>22</v>
      </c>
      <c r="C17" s="36">
        <v>34887</v>
      </c>
      <c r="D17" s="37">
        <v>28</v>
      </c>
      <c r="E17" s="32">
        <v>115083</v>
      </c>
      <c r="F17" s="34">
        <v>6261983</v>
      </c>
      <c r="G17" s="34">
        <f t="shared" si="0"/>
        <v>1158466.855</v>
      </c>
      <c r="H17" s="34">
        <v>5838217</v>
      </c>
      <c r="I17" s="41">
        <v>5689430.65</v>
      </c>
    </row>
    <row r="18" spans="1:9" s="5" customFormat="1" ht="12.75">
      <c r="A18" s="4"/>
      <c r="B18" s="35" t="s">
        <v>11</v>
      </c>
      <c r="C18" s="36">
        <v>34552</v>
      </c>
      <c r="D18" s="37">
        <v>28</v>
      </c>
      <c r="E18" s="32">
        <v>177272</v>
      </c>
      <c r="F18" s="34">
        <v>8520336</v>
      </c>
      <c r="G18" s="34">
        <f t="shared" si="0"/>
        <v>1576262.16</v>
      </c>
      <c r="H18" s="34">
        <v>7805045</v>
      </c>
      <c r="I18" s="34">
        <v>7898330.9</v>
      </c>
    </row>
    <row r="19" spans="1:9" s="5" customFormat="1" ht="12.75">
      <c r="A19" s="4"/>
      <c r="B19" s="35" t="s">
        <v>12</v>
      </c>
      <c r="C19" s="36">
        <v>34582</v>
      </c>
      <c r="D19" s="37">
        <v>28</v>
      </c>
      <c r="E19" s="32">
        <v>152867</v>
      </c>
      <c r="F19" s="34">
        <v>9928259</v>
      </c>
      <c r="G19" s="34">
        <f t="shared" si="0"/>
        <v>1836727.915</v>
      </c>
      <c r="H19" s="34">
        <v>9375092</v>
      </c>
      <c r="I19" s="34">
        <v>9597101.25</v>
      </c>
    </row>
    <row r="20" spans="2:9" ht="12.75">
      <c r="B20" s="38" t="s">
        <v>25</v>
      </c>
      <c r="C20" s="39">
        <v>34607</v>
      </c>
      <c r="D20" s="37">
        <v>28</v>
      </c>
      <c r="E20" s="40">
        <v>106284</v>
      </c>
      <c r="F20" s="41">
        <v>6661000</v>
      </c>
      <c r="G20" s="41">
        <f t="shared" si="0"/>
        <v>1232285</v>
      </c>
      <c r="H20" s="41">
        <v>5720668</v>
      </c>
      <c r="I20" s="34">
        <v>6073336.18</v>
      </c>
    </row>
    <row r="21" spans="2:9" ht="13.5" thickBot="1">
      <c r="B21" s="42" t="s">
        <v>26</v>
      </c>
      <c r="C21" s="43">
        <v>34696</v>
      </c>
      <c r="D21" s="37">
        <v>28</v>
      </c>
      <c r="E21" s="40">
        <v>134749</v>
      </c>
      <c r="F21" s="44">
        <v>8807706</v>
      </c>
      <c r="G21" s="41">
        <f t="shared" si="0"/>
        <v>1629425.6099999999</v>
      </c>
      <c r="H21" s="44">
        <v>8149638</v>
      </c>
      <c r="I21" s="41">
        <v>8080148.18</v>
      </c>
    </row>
    <row r="22" spans="1:9" s="5" customFormat="1" ht="13.5" thickBot="1">
      <c r="A22" s="4"/>
      <c r="B22" s="45" t="s">
        <v>34</v>
      </c>
      <c r="C22" s="46" t="s">
        <v>14</v>
      </c>
      <c r="D22" s="47"/>
      <c r="E22" s="48">
        <f>SUM(E8:E21)</f>
        <v>2649464</v>
      </c>
      <c r="F22" s="49">
        <f>SUM(F8:F21)</f>
        <v>139519258</v>
      </c>
      <c r="G22" s="49">
        <f>SUM(G8:G21)</f>
        <v>25811062.729999997</v>
      </c>
      <c r="H22" s="49">
        <f>SUM(H8:H21)</f>
        <v>126946897</v>
      </c>
      <c r="I22" s="49">
        <f>SUM(I8:I21)</f>
        <v>124299306.55000001</v>
      </c>
    </row>
    <row r="23" spans="1:9" s="5" customFormat="1" ht="12.75">
      <c r="A23" s="4"/>
      <c r="B23" s="50"/>
      <c r="C23" s="54"/>
      <c r="D23" s="53"/>
      <c r="E23" s="78"/>
      <c r="F23" s="79"/>
      <c r="G23" s="79"/>
      <c r="H23" s="79"/>
      <c r="I23" s="79"/>
    </row>
    <row r="24" spans="1:9" s="5" customFormat="1" ht="15">
      <c r="A24" s="4"/>
      <c r="B24" s="50"/>
      <c r="C24" s="54"/>
      <c r="D24" s="53"/>
      <c r="E24" s="81"/>
      <c r="F24" s="80"/>
      <c r="G24" s="80"/>
      <c r="H24" s="79"/>
      <c r="I24" s="79"/>
    </row>
    <row r="25" spans="2:9" ht="12.75">
      <c r="B25" s="50"/>
      <c r="C25" s="54"/>
      <c r="D25" s="50"/>
      <c r="E25" s="50"/>
      <c r="F25" s="50"/>
      <c r="G25" s="50"/>
      <c r="H25" s="51"/>
      <c r="I25" s="52"/>
    </row>
    <row r="26" spans="1:9" s="5" customFormat="1" ht="12.75">
      <c r="A26" s="4"/>
      <c r="B26" s="55"/>
      <c r="C26" s="54"/>
      <c r="D26" s="56"/>
      <c r="E26" s="57"/>
      <c r="F26" s="58"/>
      <c r="G26" s="58"/>
      <c r="H26" s="58"/>
      <c r="I26" s="59"/>
    </row>
    <row r="27" spans="2:7" ht="12.75">
      <c r="B27" s="12" t="s">
        <v>0</v>
      </c>
      <c r="G27" s="15"/>
    </row>
    <row r="28" spans="2:7" ht="12.75">
      <c r="B28" s="12" t="s">
        <v>28</v>
      </c>
      <c r="G28" s="15"/>
    </row>
    <row r="29" spans="2:7" ht="18" customHeight="1">
      <c r="B29" s="12" t="s">
        <v>15</v>
      </c>
      <c r="C29" s="60" t="s">
        <v>40</v>
      </c>
      <c r="D29" s="15"/>
      <c r="E29" s="83" t="s">
        <v>41</v>
      </c>
      <c r="G29" s="61"/>
    </row>
    <row r="30" spans="3:7" ht="12.75">
      <c r="C30" s="13" t="s">
        <v>14</v>
      </c>
      <c r="D30" s="62"/>
      <c r="E30" s="15"/>
      <c r="G30" s="63"/>
    </row>
    <row r="31" ht="13.5" thickBot="1">
      <c r="G31" s="63"/>
    </row>
    <row r="32" spans="1:7" ht="12.75">
      <c r="A32" s="2"/>
      <c r="B32" s="23" t="s">
        <v>35</v>
      </c>
      <c r="C32" s="24"/>
      <c r="D32" s="23" t="s">
        <v>16</v>
      </c>
      <c r="E32" s="23" t="s">
        <v>16</v>
      </c>
      <c r="F32" s="23" t="s">
        <v>16</v>
      </c>
      <c r="G32" s="63"/>
    </row>
    <row r="33" spans="1:7" ht="13.5" thickBot="1">
      <c r="A33" s="2"/>
      <c r="B33" s="27" t="s">
        <v>33</v>
      </c>
      <c r="C33" s="28" t="s">
        <v>30</v>
      </c>
      <c r="D33" s="27" t="s">
        <v>5</v>
      </c>
      <c r="E33" s="27" t="s">
        <v>17</v>
      </c>
      <c r="F33" s="27" t="s">
        <v>18</v>
      </c>
      <c r="G33" s="63"/>
    </row>
    <row r="34" spans="1:9" s="5" customFormat="1" ht="12.75">
      <c r="A34" s="7"/>
      <c r="B34" s="31" t="s">
        <v>13</v>
      </c>
      <c r="C34" s="24">
        <v>35342</v>
      </c>
      <c r="D34" s="64">
        <f>E8+1698950</f>
        <v>1955095</v>
      </c>
      <c r="E34" s="33">
        <f>F8+79832319</f>
        <v>91777917</v>
      </c>
      <c r="F34" s="33">
        <f aca="true" t="shared" si="1" ref="F34:F47">0.185*E34</f>
        <v>16978914.645</v>
      </c>
      <c r="G34" s="65"/>
      <c r="H34" s="66"/>
      <c r="I34" s="17"/>
    </row>
    <row r="35" spans="1:9" s="5" customFormat="1" ht="12.75">
      <c r="A35" s="7"/>
      <c r="B35" s="35" t="s">
        <v>9</v>
      </c>
      <c r="C35" s="36">
        <v>34442</v>
      </c>
      <c r="D35" s="67">
        <f>E9+1176399</f>
        <v>1384660</v>
      </c>
      <c r="E35" s="34">
        <f>F9+77019967</f>
        <v>89910674</v>
      </c>
      <c r="F35" s="34">
        <f t="shared" si="1"/>
        <v>16633474.69</v>
      </c>
      <c r="G35" s="65"/>
      <c r="H35" s="66"/>
      <c r="I35" s="17"/>
    </row>
    <row r="36" spans="1:9" s="5" customFormat="1" ht="12.75">
      <c r="A36" s="7"/>
      <c r="B36" s="35" t="s">
        <v>38</v>
      </c>
      <c r="C36" s="36">
        <v>36880</v>
      </c>
      <c r="D36" s="67">
        <f>E10+667968</f>
        <v>1071933</v>
      </c>
      <c r="E36" s="34">
        <f>F10+18454258</f>
        <v>30276880</v>
      </c>
      <c r="F36" s="34">
        <f t="shared" si="1"/>
        <v>5601222.8</v>
      </c>
      <c r="G36" s="65"/>
      <c r="H36" s="66"/>
      <c r="I36" s="17"/>
    </row>
    <row r="37" spans="1:9" s="5" customFormat="1" ht="12.75">
      <c r="A37" s="7"/>
      <c r="B37" s="35" t="s">
        <v>10</v>
      </c>
      <c r="C37" s="36">
        <v>34524</v>
      </c>
      <c r="D37" s="67">
        <f>E11+2086278</f>
        <v>2362377</v>
      </c>
      <c r="E37" s="34">
        <f>F11+147148514</f>
        <v>167694230</v>
      </c>
      <c r="F37" s="34">
        <f t="shared" si="1"/>
        <v>31023432.55</v>
      </c>
      <c r="G37" s="65"/>
      <c r="H37" s="66"/>
      <c r="I37" s="17"/>
    </row>
    <row r="38" spans="1:9" s="5" customFormat="1" ht="12.75">
      <c r="A38" s="7"/>
      <c r="B38" s="35" t="s">
        <v>23</v>
      </c>
      <c r="C38" s="36">
        <v>34474</v>
      </c>
      <c r="D38" s="67">
        <f>E12+1721883</f>
        <v>1957903</v>
      </c>
      <c r="E38" s="34">
        <f>F12+80596985</f>
        <v>91751507</v>
      </c>
      <c r="F38" s="34">
        <f t="shared" si="1"/>
        <v>16974028.794999998</v>
      </c>
      <c r="G38" s="65"/>
      <c r="H38" s="66"/>
      <c r="I38" s="17"/>
    </row>
    <row r="39" spans="1:7" ht="12.75">
      <c r="A39" s="2" t="s">
        <v>14</v>
      </c>
      <c r="B39" s="38" t="s">
        <v>36</v>
      </c>
      <c r="C39" s="39">
        <v>35258</v>
      </c>
      <c r="D39" s="68">
        <f>E13+1291769</f>
        <v>1484964</v>
      </c>
      <c r="E39" s="41">
        <f>F13+80535500</f>
        <v>92593881</v>
      </c>
      <c r="F39" s="41">
        <f t="shared" si="1"/>
        <v>17129867.985</v>
      </c>
      <c r="G39" s="63"/>
    </row>
    <row r="40" spans="1:7" ht="12.75">
      <c r="A40" s="2"/>
      <c r="B40" s="38" t="s">
        <v>37</v>
      </c>
      <c r="C40" s="39">
        <v>34909</v>
      </c>
      <c r="D40" s="68">
        <f>E14+708753</f>
        <v>819579</v>
      </c>
      <c r="E40" s="41">
        <f>F14+29992754</f>
        <v>34760298</v>
      </c>
      <c r="F40" s="41">
        <f t="shared" si="1"/>
        <v>6430655.13</v>
      </c>
      <c r="G40" s="61"/>
    </row>
    <row r="41" spans="1:7" ht="12.75">
      <c r="A41" s="2"/>
      <c r="B41" s="38" t="s">
        <v>8</v>
      </c>
      <c r="C41" s="39">
        <v>34311</v>
      </c>
      <c r="D41" s="68">
        <f>E15+960581</f>
        <v>1098926</v>
      </c>
      <c r="E41" s="41">
        <f>F15+45274904</f>
        <v>51299596</v>
      </c>
      <c r="F41" s="41">
        <f t="shared" si="1"/>
        <v>9490425.26</v>
      </c>
      <c r="G41" s="15"/>
    </row>
    <row r="42" spans="1:7" ht="12.75">
      <c r="A42" s="2"/>
      <c r="B42" s="38" t="s">
        <v>19</v>
      </c>
      <c r="C42" s="39">
        <v>34266</v>
      </c>
      <c r="D42" s="68">
        <f>E16+894102</f>
        <v>1034455</v>
      </c>
      <c r="E42" s="41">
        <f>F16+48740698</f>
        <v>56870890</v>
      </c>
      <c r="F42" s="41">
        <f t="shared" si="1"/>
        <v>10521114.65</v>
      </c>
      <c r="G42" s="15"/>
    </row>
    <row r="43" spans="1:9" s="5" customFormat="1" ht="12.75">
      <c r="A43" s="7"/>
      <c r="B43" s="35" t="s">
        <v>22</v>
      </c>
      <c r="C43" s="36">
        <v>34887</v>
      </c>
      <c r="D43" s="67">
        <f>E17+852257</f>
        <v>967340</v>
      </c>
      <c r="E43" s="34">
        <f>F17+38000358</f>
        <v>44262341</v>
      </c>
      <c r="F43" s="34">
        <f t="shared" si="1"/>
        <v>8188533.085</v>
      </c>
      <c r="G43" s="69"/>
      <c r="H43" s="66"/>
      <c r="I43" s="17"/>
    </row>
    <row r="44" spans="1:9" s="5" customFormat="1" ht="12.75">
      <c r="A44" s="7"/>
      <c r="B44" s="35" t="s">
        <v>11</v>
      </c>
      <c r="C44" s="36">
        <v>34552</v>
      </c>
      <c r="D44" s="67">
        <f>E18+1191170</f>
        <v>1368442</v>
      </c>
      <c r="E44" s="34">
        <f>F18+55540645</f>
        <v>64060981</v>
      </c>
      <c r="F44" s="34">
        <f t="shared" si="1"/>
        <v>11851281.485</v>
      </c>
      <c r="G44" s="69"/>
      <c r="H44" s="66"/>
      <c r="I44" s="17"/>
    </row>
    <row r="45" spans="1:9" s="5" customFormat="1" ht="12.75">
      <c r="A45" s="7"/>
      <c r="B45" s="35" t="s">
        <v>12</v>
      </c>
      <c r="C45" s="36">
        <v>34582</v>
      </c>
      <c r="D45" s="67">
        <f>E19+936240</f>
        <v>1089107</v>
      </c>
      <c r="E45" s="34">
        <f>F19+59419235</f>
        <v>69347494</v>
      </c>
      <c r="F45" s="34">
        <f t="shared" si="1"/>
        <v>12829286.39</v>
      </c>
      <c r="G45" s="69"/>
      <c r="H45" s="66"/>
      <c r="I45" s="17"/>
    </row>
    <row r="46" spans="1:7" ht="12.75">
      <c r="A46" s="2"/>
      <c r="B46" s="38" t="s">
        <v>24</v>
      </c>
      <c r="C46" s="39">
        <v>34607</v>
      </c>
      <c r="D46" s="68">
        <f>E20+701797</f>
        <v>808081</v>
      </c>
      <c r="E46" s="41">
        <f>F20+40947872</f>
        <v>47608872</v>
      </c>
      <c r="F46" s="41">
        <f t="shared" si="1"/>
        <v>8807641.32</v>
      </c>
      <c r="G46" s="15"/>
    </row>
    <row r="47" spans="1:7" ht="13.5" thickBot="1">
      <c r="A47" s="2"/>
      <c r="B47" s="42" t="s">
        <v>26</v>
      </c>
      <c r="C47" s="43">
        <v>34696</v>
      </c>
      <c r="D47" s="70">
        <f>E21+902509</f>
        <v>1037258</v>
      </c>
      <c r="E47" s="44">
        <f>F21+53264660</f>
        <v>62072366</v>
      </c>
      <c r="F47" s="44">
        <f t="shared" si="1"/>
        <v>11483387.709999999</v>
      </c>
      <c r="G47" s="15"/>
    </row>
    <row r="48" spans="1:9" s="5" customFormat="1" ht="13.5" thickBot="1">
      <c r="A48" s="7"/>
      <c r="B48" s="45" t="s">
        <v>34</v>
      </c>
      <c r="C48" s="71"/>
      <c r="D48" s="48">
        <f>SUM(D34:D47)</f>
        <v>18440120</v>
      </c>
      <c r="E48" s="49">
        <f>SUM(E34:E47)</f>
        <v>994287927</v>
      </c>
      <c r="F48" s="49">
        <f>SUM(F34:F47)</f>
        <v>183943266.49499997</v>
      </c>
      <c r="G48" s="69"/>
      <c r="H48" s="66"/>
      <c r="I48" s="17"/>
    </row>
    <row r="49" spans="1:7" ht="12.75">
      <c r="A49" s="2"/>
      <c r="G49" s="15"/>
    </row>
    <row r="50" spans="2:7" ht="15">
      <c r="B50" s="85" t="s">
        <v>42</v>
      </c>
      <c r="C50" s="3"/>
      <c r="D50" s="82"/>
      <c r="E50" s="82"/>
      <c r="F50" s="82"/>
      <c r="G50" s="86"/>
    </row>
    <row r="51" spans="1:9" s="8" customFormat="1" ht="15">
      <c r="A51" s="10"/>
      <c r="B51" s="87" t="s">
        <v>43</v>
      </c>
      <c r="D51" s="84"/>
      <c r="E51" s="84"/>
      <c r="F51" s="84"/>
      <c r="G51" s="88"/>
      <c r="H51" s="73"/>
      <c r="I51" s="74"/>
    </row>
    <row r="52" spans="1:9" s="8" customFormat="1" ht="15">
      <c r="A52" s="10"/>
      <c r="B52" s="50"/>
      <c r="C52" s="87"/>
      <c r="D52" s="84"/>
      <c r="E52" s="84"/>
      <c r="F52" s="84"/>
      <c r="G52" s="88"/>
      <c r="H52" s="73"/>
      <c r="I52" s="74"/>
    </row>
    <row r="53" spans="1:7" ht="12.75">
      <c r="A53" s="2"/>
      <c r="B53" s="3"/>
      <c r="C53" s="3"/>
      <c r="D53" s="3"/>
      <c r="E53" s="3"/>
      <c r="F53" s="3"/>
      <c r="G53" s="63"/>
    </row>
    <row r="54" spans="1:7" ht="12.75">
      <c r="A54" s="2"/>
      <c r="B54" s="3"/>
      <c r="C54" s="3"/>
      <c r="D54" s="3"/>
      <c r="E54" s="3"/>
      <c r="F54" s="3"/>
      <c r="G54" s="63"/>
    </row>
    <row r="55" spans="1:9" s="5" customFormat="1" ht="12.75">
      <c r="A55" s="4"/>
      <c r="G55" s="58"/>
      <c r="H55" s="58"/>
      <c r="I55" s="59"/>
    </row>
    <row r="56" spans="1:9" s="8" customFormat="1" ht="12.75">
      <c r="A56" s="10"/>
      <c r="G56" s="72"/>
      <c r="H56" s="73"/>
      <c r="I56" s="74"/>
    </row>
    <row r="57" spans="1:9" s="8" customFormat="1" ht="12.75">
      <c r="A57" s="10"/>
      <c r="B57" s="50"/>
      <c r="C57" s="54"/>
      <c r="D57" s="50"/>
      <c r="E57" s="50"/>
      <c r="F57" s="50"/>
      <c r="G57" s="72"/>
      <c r="H57" s="73"/>
      <c r="I57" s="74"/>
    </row>
    <row r="58" spans="1:9" s="11" customFormat="1" ht="12.75">
      <c r="A58" s="9"/>
      <c r="B58" s="55"/>
      <c r="C58" s="54"/>
      <c r="D58" s="75"/>
      <c r="E58" s="76"/>
      <c r="F58" s="77"/>
      <c r="G58" s="58"/>
      <c r="H58" s="58"/>
      <c r="I58" s="59"/>
    </row>
  </sheetData>
  <printOptions horizontalCentered="1"/>
  <pageMargins left="0.5" right="0" top="1" bottom="0" header="0.5" footer="0.5"/>
  <pageSetup horizontalDpi="300" verticalDpi="300" orientation="landscape" scale="95" r:id="rId1"/>
  <rowBreaks count="5" manualBreakCount="5">
    <brk id="25" max="255" man="1"/>
    <brk id="62" max="255" man="1"/>
    <brk id="63" max="255" man="1"/>
    <brk id="6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2002-04-26T14:42:39Z</cp:lastPrinted>
  <dcterms:created xsi:type="dcterms:W3CDTF">1998-04-06T18:16:31Z</dcterms:created>
  <dcterms:modified xsi:type="dcterms:W3CDTF">2002-04-26T14:43:19Z</dcterms:modified>
  <cp:category/>
  <cp:version/>
  <cp:contentType/>
  <cp:contentStatus/>
</cp:coreProperties>
</file>