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December 2000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<sst xmlns="http://schemas.openxmlformats.org/spreadsheetml/2006/main" count="70" uniqueCount="44">
  <si>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</si>
  <si>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</si>
  <si>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</si>
  <si>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</si>
  <si>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</si>
  <si>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</si>
  <si>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</si>
  <si>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</si>
  <si>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</si>
  <si>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</si>
  <si>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</si>
  <si>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</si>
  <si>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</si>
  <si>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</si>
  <si>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</si>
  <si>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</si>
  <si>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</si>
  <si>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</si>
  <si>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</si>
  <si>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</si>
  <si>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</si>
  <si>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</si>
  <si>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</si>
  <si>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</si>
  <si>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</si>
  <si>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</si>
  <si>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</si>
  <si>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</si>
  <si>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</si>
  <si>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</si>
  <si>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</si>
  <si>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</si>
  <si>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</si>
  <si>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</si>
  <si>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</si>
  <si>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</si>
  <si>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</si>
  <si>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</si>
  <si>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</si>
  <si>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JULY 1, 2000 - DECEMBER 31, 2000  </t>
  </si>
  <si>
    <t xml:space="preserve">DECEMBER 2000   </t>
  </si>
  <si>
    <t>REVISED   6/30/01</t>
  </si>
  <si>
    <t>HOLLYWOOD*</t>
  </si>
  <si>
    <t xml:space="preserve">                                                                                                                               *The revised December 2000 report reflects a $1,516,291 increase in Hollywood's AGR due to underreported revenue discovered in an investigation by the Gaming Audit Division.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</si>
</sst>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  <font>
      <b/>
      <i/>
      <sz val="16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171" fontId="6" fillId="0" borderId="0" xfId="15" applyNumberFormat="1" applyFont="1" applyBorder="1" applyAlignment="1" applyProtection="1">
      <alignment horizontal="center"/>
      <protection/>
    </xf>
    <xf numFmtId="8" fontId="6" fillId="0" borderId="0" xfId="15" applyNumberFormat="1" applyFont="1" applyBorder="1" applyAlignment="1" applyProtection="1">
      <alignment/>
      <protection/>
    </xf>
    <xf numFmtId="44" fontId="6" fillId="0" borderId="0" xfId="17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 locked="0"/>
    </xf>
    <xf numFmtId="164" fontId="8" fillId="0" borderId="0" xfId="0" applyFont="1" applyAlignment="1" applyProtection="1">
      <alignment horizontal="center"/>
      <protection locked="0"/>
    </xf>
    <xf numFmtId="5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1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1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4" customWidth="1"/>
    <col min="3" max="3" width="15.00390625" style="13" customWidth="1"/>
    <col min="4" max="4" width="12.375" style="14" customWidth="1"/>
    <col min="5" max="5" width="15.375" style="14" customWidth="1"/>
    <col min="6" max="6" width="15.625" style="14" customWidth="1"/>
    <col min="7" max="7" width="14.75390625" style="14" customWidth="1"/>
    <col min="8" max="8" width="15.50390625" style="16" customWidth="1"/>
    <col min="9" max="9" width="16.125" style="19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12" t="s">
        <v>0</v>
      </c>
      <c r="E1" s="14" t="s">
        <v>14</v>
      </c>
      <c r="G1" s="15"/>
      <c r="I1" s="17"/>
    </row>
    <row r="2" spans="2:7" ht="12.75">
      <c r="B2" s="12" t="s">
        <v>29</v>
      </c>
      <c r="F2" s="18"/>
      <c r="G2" s="15"/>
    </row>
    <row r="3" spans="2:8" ht="16.5" customHeight="1">
      <c r="B3" s="12" t="s">
        <v>1</v>
      </c>
      <c r="D3" s="85" t="s">
        <v>40</v>
      </c>
      <c r="E3" s="79"/>
      <c r="G3" s="15"/>
      <c r="H3" s="79" t="s">
        <v>41</v>
      </c>
    </row>
    <row r="4" spans="4:7" ht="12.75">
      <c r="D4" s="20"/>
      <c r="G4" s="15"/>
    </row>
    <row r="5" spans="7:9" ht="13.5" thickBot="1">
      <c r="G5" s="15"/>
      <c r="I5" s="21"/>
    </row>
    <row r="6" spans="2:9" ht="12.75">
      <c r="B6" s="22" t="s">
        <v>32</v>
      </c>
      <c r="C6" s="23"/>
      <c r="D6" s="22" t="s">
        <v>2</v>
      </c>
      <c r="E6" s="22" t="s">
        <v>3</v>
      </c>
      <c r="F6" s="22" t="s">
        <v>3</v>
      </c>
      <c r="G6" s="22" t="s">
        <v>3</v>
      </c>
      <c r="H6" s="24" t="s">
        <v>21</v>
      </c>
      <c r="I6" s="25" t="s">
        <v>20</v>
      </c>
    </row>
    <row r="7" spans="2:9" ht="13.5" thickBot="1">
      <c r="B7" s="26" t="s">
        <v>33</v>
      </c>
      <c r="C7" s="27" t="s">
        <v>30</v>
      </c>
      <c r="D7" s="26" t="s">
        <v>4</v>
      </c>
      <c r="E7" s="26" t="s">
        <v>5</v>
      </c>
      <c r="F7" s="26" t="s">
        <v>6</v>
      </c>
      <c r="G7" s="26" t="s">
        <v>7</v>
      </c>
      <c r="H7" s="28" t="s">
        <v>6</v>
      </c>
      <c r="I7" s="29" t="s">
        <v>31</v>
      </c>
    </row>
    <row r="8" spans="1:9" s="5" customFormat="1" ht="12.75">
      <c r="A8" s="4"/>
      <c r="B8" s="30" t="s">
        <v>13</v>
      </c>
      <c r="C8" s="23">
        <v>35342</v>
      </c>
      <c r="D8" s="22">
        <v>31</v>
      </c>
      <c r="E8" s="31">
        <v>200739</v>
      </c>
      <c r="F8" s="32">
        <v>9528431</v>
      </c>
      <c r="G8" s="32">
        <f aca="true" t="shared" si="0" ref="G8:G21">F8*0.185</f>
        <v>1762759.7349999999</v>
      </c>
      <c r="H8" s="32">
        <v>10619921</v>
      </c>
      <c r="I8" s="33">
        <v>10845790.56</v>
      </c>
    </row>
    <row r="9" spans="1:9" s="5" customFormat="1" ht="12.75">
      <c r="A9" s="6" t="s">
        <v>27</v>
      </c>
      <c r="B9" s="34" t="s">
        <v>9</v>
      </c>
      <c r="C9" s="35">
        <v>34442</v>
      </c>
      <c r="D9" s="36">
        <v>31</v>
      </c>
      <c r="E9" s="31">
        <v>166683</v>
      </c>
      <c r="F9" s="33">
        <v>10608511</v>
      </c>
      <c r="G9" s="33">
        <f t="shared" si="0"/>
        <v>1962574.535</v>
      </c>
      <c r="H9" s="33">
        <v>10981200</v>
      </c>
      <c r="I9" s="33">
        <v>10703919.14</v>
      </c>
    </row>
    <row r="10" spans="1:9" s="5" customFormat="1" ht="12.75">
      <c r="A10" s="6"/>
      <c r="B10" s="34" t="s">
        <v>42</v>
      </c>
      <c r="C10" s="35">
        <v>36880</v>
      </c>
      <c r="D10" s="36">
        <v>31</v>
      </c>
      <c r="E10" s="31">
        <v>244828</v>
      </c>
      <c r="F10" s="33">
        <v>7763053</v>
      </c>
      <c r="G10" s="33">
        <f t="shared" si="0"/>
        <v>1436164.805</v>
      </c>
      <c r="H10" s="33">
        <v>0</v>
      </c>
      <c r="I10" s="33">
        <v>0</v>
      </c>
    </row>
    <row r="11" spans="1:9" s="5" customFormat="1" ht="12.75">
      <c r="A11" s="7"/>
      <c r="B11" s="34" t="s">
        <v>10</v>
      </c>
      <c r="C11" s="35">
        <v>34524</v>
      </c>
      <c r="D11" s="36">
        <v>31</v>
      </c>
      <c r="E11" s="31">
        <v>257740</v>
      </c>
      <c r="F11" s="33">
        <v>18963197</v>
      </c>
      <c r="G11" s="33">
        <f t="shared" si="0"/>
        <v>3508191.445</v>
      </c>
      <c r="H11" s="33">
        <v>20220688</v>
      </c>
      <c r="I11" s="33">
        <v>18698866.95</v>
      </c>
    </row>
    <row r="12" spans="1:9" s="5" customFormat="1" ht="12.75">
      <c r="A12" s="4"/>
      <c r="B12" s="34" t="s">
        <v>23</v>
      </c>
      <c r="C12" s="35">
        <v>34474</v>
      </c>
      <c r="D12" s="36">
        <v>31</v>
      </c>
      <c r="E12" s="31">
        <v>205843</v>
      </c>
      <c r="F12" s="33">
        <v>9738910</v>
      </c>
      <c r="G12" s="33">
        <f t="shared" si="0"/>
        <v>1801698.35</v>
      </c>
      <c r="H12" s="33">
        <v>11277561</v>
      </c>
      <c r="I12" s="33">
        <v>11606118.46</v>
      </c>
    </row>
    <row r="13" spans="2:9" ht="12.75">
      <c r="B13" s="37" t="s">
        <v>36</v>
      </c>
      <c r="C13" s="38">
        <v>35258</v>
      </c>
      <c r="D13" s="36">
        <v>31</v>
      </c>
      <c r="E13" s="39">
        <v>193234</v>
      </c>
      <c r="F13" s="40">
        <v>13044005</v>
      </c>
      <c r="G13" s="40">
        <f t="shared" si="0"/>
        <v>2413140.925</v>
      </c>
      <c r="H13" s="40">
        <v>10719864</v>
      </c>
      <c r="I13" s="40">
        <v>11353456.69</v>
      </c>
    </row>
    <row r="14" spans="2:9" ht="12.75">
      <c r="B14" s="37" t="s">
        <v>37</v>
      </c>
      <c r="C14" s="38">
        <v>34909</v>
      </c>
      <c r="D14" s="36">
        <v>31</v>
      </c>
      <c r="E14" s="39">
        <v>103787</v>
      </c>
      <c r="F14" s="40">
        <v>4749215</v>
      </c>
      <c r="G14" s="40">
        <f t="shared" si="0"/>
        <v>878604.775</v>
      </c>
      <c r="H14" s="40">
        <v>3916776</v>
      </c>
      <c r="I14" s="40">
        <v>4772536.62</v>
      </c>
    </row>
    <row r="15" spans="2:9" ht="12.75">
      <c r="B15" s="37" t="s">
        <v>8</v>
      </c>
      <c r="C15" s="38">
        <v>34311</v>
      </c>
      <c r="D15" s="36">
        <v>31</v>
      </c>
      <c r="E15" s="39">
        <v>146917</v>
      </c>
      <c r="F15" s="40">
        <v>6645849</v>
      </c>
      <c r="G15" s="40">
        <f t="shared" si="0"/>
        <v>1229482.065</v>
      </c>
      <c r="H15" s="40">
        <v>4867145</v>
      </c>
      <c r="I15" s="40">
        <v>6607165.38</v>
      </c>
    </row>
    <row r="16" spans="2:9" ht="12.75">
      <c r="B16" s="37" t="s">
        <v>19</v>
      </c>
      <c r="C16" s="38">
        <v>34266</v>
      </c>
      <c r="D16" s="36">
        <v>31</v>
      </c>
      <c r="E16" s="39">
        <v>141278</v>
      </c>
      <c r="F16" s="40">
        <v>9525776</v>
      </c>
      <c r="G16" s="40">
        <f>F16*0.185</f>
        <v>1762268.56</v>
      </c>
      <c r="H16" s="40">
        <v>6517023</v>
      </c>
      <c r="I16" s="40">
        <v>2778332.62</v>
      </c>
    </row>
    <row r="17" spans="1:9" s="5" customFormat="1" ht="12.75">
      <c r="A17" s="4"/>
      <c r="B17" s="34" t="s">
        <v>22</v>
      </c>
      <c r="C17" s="35">
        <v>34887</v>
      </c>
      <c r="D17" s="36">
        <v>31</v>
      </c>
      <c r="E17" s="31">
        <v>123740</v>
      </c>
      <c r="F17" s="33">
        <v>5534914</v>
      </c>
      <c r="G17" s="33">
        <f t="shared" si="0"/>
        <v>1023959.09</v>
      </c>
      <c r="H17" s="33">
        <v>5192162</v>
      </c>
      <c r="I17" s="33">
        <v>5246001.11</v>
      </c>
    </row>
    <row r="18" spans="1:9" s="5" customFormat="1" ht="12.75">
      <c r="A18" s="4"/>
      <c r="B18" s="34" t="s">
        <v>11</v>
      </c>
      <c r="C18" s="35">
        <v>34552</v>
      </c>
      <c r="D18" s="36">
        <v>31</v>
      </c>
      <c r="E18" s="31">
        <v>164823</v>
      </c>
      <c r="F18" s="33">
        <v>7976462</v>
      </c>
      <c r="G18" s="33">
        <f t="shared" si="0"/>
        <v>1475645.47</v>
      </c>
      <c r="H18" s="33">
        <v>7946235</v>
      </c>
      <c r="I18" s="33">
        <v>7230647.92</v>
      </c>
    </row>
    <row r="19" spans="1:9" s="5" customFormat="1" ht="12.75">
      <c r="A19" s="4"/>
      <c r="B19" s="34" t="s">
        <v>12</v>
      </c>
      <c r="C19" s="35">
        <v>34582</v>
      </c>
      <c r="D19" s="36">
        <v>31</v>
      </c>
      <c r="E19" s="31">
        <v>121364</v>
      </c>
      <c r="F19" s="33">
        <v>8358972</v>
      </c>
      <c r="G19" s="33">
        <f t="shared" si="0"/>
        <v>1546409.82</v>
      </c>
      <c r="H19" s="33">
        <v>7878555</v>
      </c>
      <c r="I19" s="33">
        <v>8363900.82</v>
      </c>
    </row>
    <row r="20" spans="2:9" ht="12.75">
      <c r="B20" s="37" t="s">
        <v>25</v>
      </c>
      <c r="C20" s="38">
        <v>34607</v>
      </c>
      <c r="D20" s="36">
        <v>31</v>
      </c>
      <c r="E20" s="39">
        <v>91873</v>
      </c>
      <c r="F20" s="40">
        <v>5636664</v>
      </c>
      <c r="G20" s="40">
        <f t="shared" si="0"/>
        <v>1042782.84</v>
      </c>
      <c r="H20" s="40">
        <v>5665914</v>
      </c>
      <c r="I20" s="40">
        <v>4800081.73</v>
      </c>
    </row>
    <row r="21" spans="2:9" ht="13.5" thickBot="1">
      <c r="B21" s="41" t="s">
        <v>26</v>
      </c>
      <c r="C21" s="42">
        <v>34696</v>
      </c>
      <c r="D21" s="36">
        <v>31</v>
      </c>
      <c r="E21" s="39">
        <v>126779</v>
      </c>
      <c r="F21" s="43">
        <v>7792425</v>
      </c>
      <c r="G21" s="40">
        <f t="shared" si="0"/>
        <v>1441598.625</v>
      </c>
      <c r="H21" s="43">
        <v>7181147</v>
      </c>
      <c r="I21" s="44">
        <v>7170154.23</v>
      </c>
    </row>
    <row r="22" spans="1:9" s="5" customFormat="1" ht="13.5" thickBot="1">
      <c r="A22" s="4"/>
      <c r="B22" s="45" t="s">
        <v>34</v>
      </c>
      <c r="C22" s="46" t="s">
        <v>14</v>
      </c>
      <c r="D22" s="47"/>
      <c r="E22" s="48">
        <f>SUM(E8:E21)</f>
        <v>2289628</v>
      </c>
      <c r="F22" s="49">
        <f>SUM(F8:F21)</f>
        <v>125866384</v>
      </c>
      <c r="G22" s="49">
        <f>SUM(G8:G21)</f>
        <v>23285281.04</v>
      </c>
      <c r="H22" s="49">
        <f>SUM(H8:H21)</f>
        <v>112984191</v>
      </c>
      <c r="I22" s="49">
        <f>SUM(I8:I21)</f>
        <v>110176972.23000002</v>
      </c>
    </row>
    <row r="23" spans="1:9" s="5" customFormat="1" ht="12.75">
      <c r="A23" s="4"/>
      <c r="B23" s="50"/>
      <c r="C23" s="54"/>
      <c r="D23" s="53"/>
      <c r="E23" s="77"/>
      <c r="F23" s="78"/>
      <c r="G23" s="78"/>
      <c r="H23" s="78"/>
      <c r="I23" s="78"/>
    </row>
    <row r="24" spans="1:9" s="5" customFormat="1" ht="12.75">
      <c r="A24" s="4"/>
      <c r="B24" s="81"/>
      <c r="C24" s="50"/>
      <c r="D24" s="84" t="s">
        <v>43</v>
      </c>
      <c r="E24" s="54"/>
      <c r="F24" s="54"/>
      <c r="G24" s="82"/>
      <c r="H24" s="78"/>
      <c r="I24" s="78"/>
    </row>
    <row r="25" spans="1:9" s="81" customFormat="1" ht="12.75">
      <c r="A25" s="80"/>
      <c r="B25" s="54"/>
      <c r="D25" s="50"/>
      <c r="E25" s="54"/>
      <c r="F25" s="54"/>
      <c r="G25" s="54"/>
      <c r="H25" s="82"/>
      <c r="I25" s="82"/>
    </row>
    <row r="26" spans="2:9" ht="12.75">
      <c r="B26" s="53"/>
      <c r="C26" s="54"/>
      <c r="D26" s="50"/>
      <c r="E26" s="50"/>
      <c r="F26" s="50"/>
      <c r="G26" s="50"/>
      <c r="H26" s="51"/>
      <c r="I26" s="52"/>
    </row>
    <row r="27" spans="2:9" ht="12.75">
      <c r="B27" s="50"/>
      <c r="C27" s="54"/>
      <c r="D27" s="50"/>
      <c r="E27" s="50"/>
      <c r="F27" s="50"/>
      <c r="G27" s="50"/>
      <c r="H27" s="51"/>
      <c r="I27" s="52"/>
    </row>
    <row r="28" spans="1:9" s="5" customFormat="1" ht="12.75">
      <c r="A28" s="4"/>
      <c r="B28" s="55"/>
      <c r="C28" s="54"/>
      <c r="D28" s="56"/>
      <c r="E28" s="57"/>
      <c r="F28" s="58"/>
      <c r="G28" s="58"/>
      <c r="H28" s="58"/>
      <c r="I28" s="59"/>
    </row>
    <row r="29" spans="2:7" ht="12.75">
      <c r="B29" s="12" t="s">
        <v>0</v>
      </c>
      <c r="G29" s="15"/>
    </row>
    <row r="30" spans="2:7" ht="12.75">
      <c r="B30" s="12" t="s">
        <v>28</v>
      </c>
      <c r="G30" s="15"/>
    </row>
    <row r="31" spans="2:7" ht="15.75" customHeight="1">
      <c r="B31" s="12" t="s">
        <v>15</v>
      </c>
      <c r="C31" s="86" t="s">
        <v>39</v>
      </c>
      <c r="D31" s="15"/>
      <c r="F31" s="79" t="s">
        <v>41</v>
      </c>
      <c r="G31" s="60"/>
    </row>
    <row r="32" spans="3:7" ht="12.75">
      <c r="C32" s="13" t="s">
        <v>14</v>
      </c>
      <c r="D32" s="61"/>
      <c r="E32" s="15"/>
      <c r="G32" s="62"/>
    </row>
    <row r="33" ht="13.5" thickBot="1">
      <c r="G33" s="62"/>
    </row>
    <row r="34" spans="1:7" ht="12.75">
      <c r="A34" s="2"/>
      <c r="B34" s="22" t="s">
        <v>35</v>
      </c>
      <c r="C34" s="23"/>
      <c r="D34" s="22" t="s">
        <v>16</v>
      </c>
      <c r="E34" s="22" t="s">
        <v>16</v>
      </c>
      <c r="F34" s="22" t="s">
        <v>16</v>
      </c>
      <c r="G34" s="62"/>
    </row>
    <row r="35" spans="1:7" ht="13.5" thickBot="1">
      <c r="A35" s="2"/>
      <c r="B35" s="26" t="s">
        <v>33</v>
      </c>
      <c r="C35" s="27" t="s">
        <v>30</v>
      </c>
      <c r="D35" s="26" t="s">
        <v>5</v>
      </c>
      <c r="E35" s="26" t="s">
        <v>17</v>
      </c>
      <c r="F35" s="26" t="s">
        <v>18</v>
      </c>
      <c r="G35" s="62"/>
    </row>
    <row r="36" spans="1:9" s="5" customFormat="1" ht="12.75">
      <c r="A36" s="7"/>
      <c r="B36" s="30" t="s">
        <v>13</v>
      </c>
      <c r="C36" s="23">
        <v>35342</v>
      </c>
      <c r="D36" s="63">
        <f>E8+1237223</f>
        <v>1437962</v>
      </c>
      <c r="E36" s="32">
        <f>F8+59299728</f>
        <v>68828159</v>
      </c>
      <c r="F36" s="32">
        <f aca="true" t="shared" si="1" ref="F36:F49">0.185*E36</f>
        <v>12733209.415</v>
      </c>
      <c r="G36" s="64"/>
      <c r="H36" s="65"/>
      <c r="I36" s="17"/>
    </row>
    <row r="37" spans="1:9" s="5" customFormat="1" ht="12.75">
      <c r="A37" s="7"/>
      <c r="B37" s="34" t="s">
        <v>9</v>
      </c>
      <c r="C37" s="35">
        <v>34442</v>
      </c>
      <c r="D37" s="66">
        <f>E9+845871</f>
        <v>1012554</v>
      </c>
      <c r="E37" s="33">
        <f>F9+56334341</f>
        <v>66942852</v>
      </c>
      <c r="F37" s="33">
        <f t="shared" si="1"/>
        <v>12384427.62</v>
      </c>
      <c r="G37" s="64"/>
      <c r="H37" s="65"/>
      <c r="I37" s="17"/>
    </row>
    <row r="38" spans="1:9" s="5" customFormat="1" ht="12.75">
      <c r="A38" s="7"/>
      <c r="B38" s="34" t="s">
        <v>38</v>
      </c>
      <c r="C38" s="35">
        <v>36880</v>
      </c>
      <c r="D38" s="66">
        <f>E10+0</f>
        <v>244828</v>
      </c>
      <c r="E38" s="33">
        <f>F10+0</f>
        <v>7763053</v>
      </c>
      <c r="F38" s="33">
        <f t="shared" si="1"/>
        <v>1436164.805</v>
      </c>
      <c r="G38" s="64"/>
      <c r="H38" s="65"/>
      <c r="I38" s="17"/>
    </row>
    <row r="39" spans="1:9" s="5" customFormat="1" ht="12.75">
      <c r="A39" s="7"/>
      <c r="B39" s="34" t="s">
        <v>10</v>
      </c>
      <c r="C39" s="35">
        <v>34524</v>
      </c>
      <c r="D39" s="66">
        <f>E11+1568664</f>
        <v>1826404</v>
      </c>
      <c r="E39" s="33">
        <f>F11+109506637</f>
        <v>128469834</v>
      </c>
      <c r="F39" s="33">
        <f t="shared" si="1"/>
        <v>23766919.29</v>
      </c>
      <c r="G39" s="64"/>
      <c r="H39" s="65"/>
      <c r="I39" s="17"/>
    </row>
    <row r="40" spans="1:9" s="5" customFormat="1" ht="12.75">
      <c r="A40" s="7"/>
      <c r="B40" s="34" t="s">
        <v>23</v>
      </c>
      <c r="C40" s="35">
        <v>34474</v>
      </c>
      <c r="D40" s="66">
        <f>E12+1301425</f>
        <v>1507268</v>
      </c>
      <c r="E40" s="33">
        <f>F12+61053416</f>
        <v>70792326</v>
      </c>
      <c r="F40" s="33">
        <f t="shared" si="1"/>
        <v>13096580.31</v>
      </c>
      <c r="G40" s="64"/>
      <c r="H40" s="65"/>
      <c r="I40" s="17"/>
    </row>
    <row r="41" spans="1:7" ht="12.75">
      <c r="A41" s="2" t="s">
        <v>14</v>
      </c>
      <c r="B41" s="37" t="s">
        <v>36</v>
      </c>
      <c r="C41" s="38">
        <v>35258</v>
      </c>
      <c r="D41" s="67">
        <f>E13+908093</f>
        <v>1101327</v>
      </c>
      <c r="E41" s="40">
        <f>F13+55378859</f>
        <v>68422864</v>
      </c>
      <c r="F41" s="40">
        <f t="shared" si="1"/>
        <v>12658229.84</v>
      </c>
      <c r="G41" s="62"/>
    </row>
    <row r="42" spans="1:7" ht="12.75">
      <c r="A42" s="2"/>
      <c r="B42" s="37" t="s">
        <v>37</v>
      </c>
      <c r="C42" s="38">
        <v>34909</v>
      </c>
      <c r="D42" s="67">
        <f>E14+497578</f>
        <v>601365</v>
      </c>
      <c r="E42" s="40">
        <f>F14+20886689</f>
        <v>25635904</v>
      </c>
      <c r="F42" s="40">
        <f t="shared" si="1"/>
        <v>4742642.24</v>
      </c>
      <c r="G42" s="60"/>
    </row>
    <row r="43" spans="1:7" ht="12.75">
      <c r="A43" s="2"/>
      <c r="B43" s="37" t="s">
        <v>8</v>
      </c>
      <c r="C43" s="38">
        <v>34311</v>
      </c>
      <c r="D43" s="67">
        <f>E15+684437</f>
        <v>831354</v>
      </c>
      <c r="E43" s="40">
        <f>F15+33568984</f>
        <v>40214833</v>
      </c>
      <c r="F43" s="40">
        <f t="shared" si="1"/>
        <v>7439744.1049999995</v>
      </c>
      <c r="G43" s="15"/>
    </row>
    <row r="44" spans="1:7" ht="12.75">
      <c r="A44" s="2"/>
      <c r="B44" s="37" t="s">
        <v>19</v>
      </c>
      <c r="C44" s="38">
        <v>34266</v>
      </c>
      <c r="D44" s="67">
        <f>E16+618510</f>
        <v>759788</v>
      </c>
      <c r="E44" s="40">
        <f>F16+30942061</f>
        <v>40467837</v>
      </c>
      <c r="F44" s="40">
        <f t="shared" si="1"/>
        <v>7486549.845</v>
      </c>
      <c r="G44" s="15"/>
    </row>
    <row r="45" spans="1:9" s="5" customFormat="1" ht="12.75">
      <c r="A45" s="7"/>
      <c r="B45" s="34" t="s">
        <v>22</v>
      </c>
      <c r="C45" s="35">
        <v>34887</v>
      </c>
      <c r="D45" s="66">
        <f>E17+623423</f>
        <v>747163</v>
      </c>
      <c r="E45" s="33">
        <f>F17+26627227</f>
        <v>32162141</v>
      </c>
      <c r="F45" s="33">
        <f t="shared" si="1"/>
        <v>5949996.085</v>
      </c>
      <c r="G45" s="68"/>
      <c r="H45" s="65"/>
      <c r="I45" s="17"/>
    </row>
    <row r="46" spans="1:9" s="5" customFormat="1" ht="12.75">
      <c r="A46" s="7"/>
      <c r="B46" s="34" t="s">
        <v>11</v>
      </c>
      <c r="C46" s="35">
        <v>34552</v>
      </c>
      <c r="D46" s="66">
        <f>E18+862723</f>
        <v>1027546</v>
      </c>
      <c r="E46" s="33">
        <f>F18+39759138</f>
        <v>47735600</v>
      </c>
      <c r="F46" s="33">
        <f t="shared" si="1"/>
        <v>8831086</v>
      </c>
      <c r="G46" s="68"/>
      <c r="H46" s="65"/>
      <c r="I46" s="17"/>
    </row>
    <row r="47" spans="1:9" s="5" customFormat="1" ht="12.75">
      <c r="A47" s="7"/>
      <c r="B47" s="34" t="s">
        <v>12</v>
      </c>
      <c r="C47" s="35">
        <v>34582</v>
      </c>
      <c r="D47" s="66">
        <f>E19+667866</f>
        <v>789230</v>
      </c>
      <c r="E47" s="33">
        <f>F19+41685171</f>
        <v>50044143</v>
      </c>
      <c r="F47" s="33">
        <f t="shared" si="1"/>
        <v>9258166.455</v>
      </c>
      <c r="G47" s="68"/>
      <c r="H47" s="65"/>
      <c r="I47" s="17"/>
    </row>
    <row r="48" spans="1:7" ht="12.75">
      <c r="A48" s="2"/>
      <c r="B48" s="37" t="s">
        <v>24</v>
      </c>
      <c r="C48" s="38">
        <v>34607</v>
      </c>
      <c r="D48" s="67">
        <f>E20+514010</f>
        <v>605883</v>
      </c>
      <c r="E48" s="40">
        <f>F20+29590540</f>
        <v>35227204</v>
      </c>
      <c r="F48" s="40">
        <f t="shared" si="1"/>
        <v>6517032.74</v>
      </c>
      <c r="G48" s="15"/>
    </row>
    <row r="49" spans="1:7" ht="13.5" thickBot="1">
      <c r="A49" s="2"/>
      <c r="B49" s="41" t="s">
        <v>26</v>
      </c>
      <c r="C49" s="42">
        <v>34696</v>
      </c>
      <c r="D49" s="69">
        <f>E21+647974</f>
        <v>774753</v>
      </c>
      <c r="E49" s="43">
        <f>F21+37322597</f>
        <v>45115022</v>
      </c>
      <c r="F49" s="43">
        <f t="shared" si="1"/>
        <v>8346279.07</v>
      </c>
      <c r="G49" s="15"/>
    </row>
    <row r="50" spans="1:9" s="5" customFormat="1" ht="13.5" thickBot="1">
      <c r="A50" s="7"/>
      <c r="B50" s="45" t="s">
        <v>34</v>
      </c>
      <c r="C50" s="70"/>
      <c r="D50" s="48">
        <f>SUM(D36:D49)</f>
        <v>13267425</v>
      </c>
      <c r="E50" s="49">
        <f>SUM(E36:E49)</f>
        <v>727821772</v>
      </c>
      <c r="F50" s="49">
        <f>SUM(F36:F49)</f>
        <v>134647027.82</v>
      </c>
      <c r="G50" s="68"/>
      <c r="H50" s="65"/>
      <c r="I50" s="17"/>
    </row>
    <row r="51" spans="1:7" ht="12.75">
      <c r="A51" s="2"/>
      <c r="G51" s="15"/>
    </row>
    <row r="52" spans="2:7" ht="12.75">
      <c r="B52" s="12"/>
      <c r="G52" s="15"/>
    </row>
    <row r="53" spans="1:9" s="8" customFormat="1" ht="12.75">
      <c r="A53" s="10"/>
      <c r="B53" s="50"/>
      <c r="C53" s="54"/>
      <c r="D53" s="50"/>
      <c r="E53" s="50"/>
      <c r="F53" s="50"/>
      <c r="G53" s="71"/>
      <c r="H53" s="72"/>
      <c r="I53" s="73"/>
    </row>
    <row r="54" spans="1:9" s="8" customFormat="1" ht="12.75">
      <c r="A54" s="10"/>
      <c r="B54" s="83"/>
      <c r="C54" s="14"/>
      <c r="D54" s="14"/>
      <c r="E54" s="14"/>
      <c r="F54" s="50"/>
      <c r="G54" s="71"/>
      <c r="H54" s="72"/>
      <c r="I54" s="73"/>
    </row>
    <row r="55" spans="1:9" s="8" customFormat="1" ht="12.75">
      <c r="A55" s="10"/>
      <c r="B55" s="54"/>
      <c r="C55" s="50"/>
      <c r="D55" s="50"/>
      <c r="E55" s="50"/>
      <c r="F55" s="50"/>
      <c r="G55" s="71"/>
      <c r="H55" s="72"/>
      <c r="I55" s="73"/>
    </row>
    <row r="56" spans="1:7" ht="12.75">
      <c r="A56" s="2"/>
      <c r="B56" s="3"/>
      <c r="C56" s="3"/>
      <c r="D56" s="3"/>
      <c r="E56" s="3"/>
      <c r="F56" s="3"/>
      <c r="G56" s="62"/>
    </row>
    <row r="57" spans="1:7" ht="12.75">
      <c r="A57" s="2"/>
      <c r="B57" s="3"/>
      <c r="C57" s="3"/>
      <c r="D57" s="3"/>
      <c r="E57" s="3"/>
      <c r="F57" s="3"/>
      <c r="G57" s="62"/>
    </row>
    <row r="58" spans="1:9" s="5" customFormat="1" ht="12.75">
      <c r="A58" s="4"/>
      <c r="G58" s="58"/>
      <c r="H58" s="58"/>
      <c r="I58" s="59"/>
    </row>
    <row r="59" spans="1:9" s="8" customFormat="1" ht="12.75">
      <c r="A59" s="10"/>
      <c r="B59" s="53"/>
      <c r="C59" s="54"/>
      <c r="D59" s="50"/>
      <c r="E59" s="50"/>
      <c r="F59" s="50"/>
      <c r="G59" s="71"/>
      <c r="H59" s="72"/>
      <c r="I59" s="73"/>
    </row>
    <row r="60" spans="1:9" s="8" customFormat="1" ht="12.75">
      <c r="A60" s="10"/>
      <c r="B60" s="50"/>
      <c r="C60" s="54"/>
      <c r="D60" s="50"/>
      <c r="E60" s="50"/>
      <c r="F60" s="50"/>
      <c r="G60" s="71"/>
      <c r="H60" s="72"/>
      <c r="I60" s="73"/>
    </row>
    <row r="61" spans="1:9" s="11" customFormat="1" ht="12.75">
      <c r="A61" s="9"/>
      <c r="B61" s="55"/>
      <c r="C61" s="54"/>
      <c r="D61" s="74"/>
      <c r="E61" s="75"/>
      <c r="F61" s="76"/>
      <c r="G61" s="58"/>
      <c r="H61" s="58"/>
      <c r="I61" s="59"/>
    </row>
  </sheetData>
  <printOptions horizontalCentered="1"/>
  <pageMargins left="0.2" right="0.19" top="1" bottom="0" header="0.5" footer="0.5"/>
  <pageSetup horizontalDpi="300" verticalDpi="300" orientation="landscape" scale="95" r:id="rId1"/>
  <rowBreaks count="4" manualBreakCount="4">
    <brk id="26" max="255" man="1"/>
    <brk id="65" max="255" man="1"/>
    <brk id="67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2002-04-26T15:21:10Z</cp:lastPrinted>
  <dcterms:created xsi:type="dcterms:W3CDTF">1998-04-06T18:16:31Z</dcterms:created>
  <dcterms:modified xsi:type="dcterms:W3CDTF">2002-04-26T15:21:29Z</dcterms:modified>
  <cp:category/>
  <cp:version/>
  <cp:contentType/>
  <cp:contentStatus/>
</cp:coreProperties>
</file>