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41" windowWidth="10528" windowHeight="5774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<sst xmlns="http://schemas.openxmlformats.org/spreadsheetml/2006/main" count="68" uniqueCount="41">
  <si>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</si>
  <si>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</si>
  <si>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</si>
  <si>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MARCH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</si>
  <si>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</si>
  <si>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</si>
  <si>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</si>
  <si>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</si>
  <si>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</si>
  <si>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</si>
  <si>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</si>
  <si>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</si>
  <si>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</si>
  <si>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</si>
  <si>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</si>
  <si>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</si>
  <si>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</si>
  <si>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</si>
  <si>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</si>
  <si>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</si>
  <si>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</si>
  <si>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</si>
  <si>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</si>
  <si>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</si>
  <si>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</si>
  <si>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</si>
  <si>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</si>
  <si>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</si>
  <si>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</si>
  <si>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</si>
  <si>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</si>
  <si>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</si>
  <si>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</si>
  <si>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2002 - MARCH 31,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</si>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</sst>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/>
      <protection/>
    </xf>
    <xf numFmtId="5" fontId="14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C40" sqref="C40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375" style="8" customWidth="1"/>
    <col min="5" max="5" width="14.00390625" style="8" customWidth="1"/>
    <col min="6" max="6" width="12.875" style="8" customWidth="1"/>
    <col min="7" max="8" width="13.87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1.25">
      <c r="A4" s="4"/>
      <c r="B4" s="14"/>
      <c r="C4" s="15"/>
      <c r="D4" s="4"/>
      <c r="E4" s="4"/>
      <c r="F4" s="5"/>
      <c r="G4" s="6"/>
      <c r="H4" s="16"/>
    </row>
    <row r="5" spans="1:9" ht="12" thickBot="1">
      <c r="A5" s="4"/>
      <c r="B5" s="14"/>
      <c r="C5" s="4"/>
      <c r="D5" s="4"/>
      <c r="E5" s="4"/>
      <c r="F5" s="5"/>
      <c r="G5" s="6"/>
      <c r="H5" s="17"/>
      <c r="I5" s="18"/>
    </row>
    <row r="6" spans="1:11" ht="11.2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2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2" t="s">
        <v>14</v>
      </c>
      <c r="H7" s="33" t="s">
        <v>16</v>
      </c>
      <c r="I7" s="18"/>
    </row>
    <row r="8" spans="1:8" ht="15.75" customHeight="1">
      <c r="A8" s="34" t="s">
        <v>17</v>
      </c>
      <c r="B8" s="35">
        <v>35342</v>
      </c>
      <c r="C8" s="36">
        <v>31</v>
      </c>
      <c r="D8" s="37">
        <v>246586</v>
      </c>
      <c r="E8" s="38">
        <v>10578627.89</v>
      </c>
      <c r="F8" s="39">
        <f>E8*0.205</f>
        <v>2168618.71745</v>
      </c>
      <c r="G8" s="38">
        <v>10124895.62</v>
      </c>
      <c r="H8" s="40">
        <v>9440489</v>
      </c>
    </row>
    <row r="9" spans="1:8" ht="15.75" customHeight="1">
      <c r="A9" s="41" t="s">
        <v>18</v>
      </c>
      <c r="B9" s="42">
        <v>34442</v>
      </c>
      <c r="C9" s="43">
        <v>31</v>
      </c>
      <c r="D9" s="37">
        <v>304887</v>
      </c>
      <c r="E9" s="40">
        <v>16390599.64</v>
      </c>
      <c r="F9" s="44">
        <f>E9*0.205</f>
        <v>3360072.9262</v>
      </c>
      <c r="G9" s="40">
        <v>14936963.64</v>
      </c>
      <c r="H9" s="40">
        <v>17482429</v>
      </c>
    </row>
    <row r="10" spans="1:8" ht="15.75" customHeight="1">
      <c r="A10" s="41" t="s">
        <v>19</v>
      </c>
      <c r="B10" s="42">
        <v>36880</v>
      </c>
      <c r="C10" s="43">
        <v>31</v>
      </c>
      <c r="D10" s="37">
        <v>355212</v>
      </c>
      <c r="E10" s="45">
        <v>12059281.45</v>
      </c>
      <c r="F10" s="44">
        <f>E10*0.205</f>
        <v>2472152.6972499997</v>
      </c>
      <c r="G10" s="45">
        <v>11445671.12</v>
      </c>
      <c r="H10" s="45">
        <v>14232810</v>
      </c>
    </row>
    <row r="11" spans="1:8" ht="15.75" customHeight="1">
      <c r="A11" s="41" t="s">
        <v>20</v>
      </c>
      <c r="B11" s="42">
        <v>34524</v>
      </c>
      <c r="C11" s="43">
        <v>31</v>
      </c>
      <c r="D11" s="37">
        <v>289726</v>
      </c>
      <c r="E11" s="40">
        <v>23187731.64</v>
      </c>
      <c r="F11" s="44">
        <f>E11*0.205</f>
        <v>4753484.9862</v>
      </c>
      <c r="G11" s="40">
        <v>21437253.43</v>
      </c>
      <c r="H11" s="45">
        <v>22830099</v>
      </c>
    </row>
    <row r="12" spans="1:8" ht="15.75" customHeight="1">
      <c r="A12" s="41" t="s">
        <v>21</v>
      </c>
      <c r="B12" s="42">
        <v>34474</v>
      </c>
      <c r="C12" s="43">
        <v>31</v>
      </c>
      <c r="D12" s="37">
        <v>133245</v>
      </c>
      <c r="E12" s="40">
        <v>10512774.16</v>
      </c>
      <c r="F12" s="44">
        <f>E12*0.205</f>
        <v>2155118.7028</v>
      </c>
      <c r="G12" s="40">
        <v>9530626.63</v>
      </c>
      <c r="H12" s="45">
        <v>12055668</v>
      </c>
    </row>
    <row r="13" spans="1:8" ht="15.75" customHeight="1">
      <c r="A13" s="46" t="s">
        <v>22</v>
      </c>
      <c r="B13" s="47">
        <v>35258</v>
      </c>
      <c r="C13" s="43">
        <v>31</v>
      </c>
      <c r="D13" s="48">
        <v>192739</v>
      </c>
      <c r="E13" s="49">
        <v>12239228.56</v>
      </c>
      <c r="F13" s="50">
        <f>E13*0.215</f>
        <v>2631434.1404</v>
      </c>
      <c r="G13" s="49">
        <v>12700407.67</v>
      </c>
      <c r="H13" s="51">
        <v>12762200</v>
      </c>
    </row>
    <row r="14" spans="1:8" ht="15.75" customHeight="1">
      <c r="A14" s="46" t="s">
        <v>23</v>
      </c>
      <c r="B14" s="47">
        <v>34909</v>
      </c>
      <c r="C14" s="43">
        <v>31</v>
      </c>
      <c r="D14" s="48">
        <v>89992</v>
      </c>
      <c r="E14" s="49">
        <v>3132045.73</v>
      </c>
      <c r="F14" s="50">
        <f>E14*0.215</f>
        <v>673389.83195</v>
      </c>
      <c r="G14" s="49">
        <v>3250391.37</v>
      </c>
      <c r="H14" s="51">
        <v>4468196</v>
      </c>
    </row>
    <row r="15" spans="1:8" ht="15.75" customHeight="1">
      <c r="A15" s="46" t="s">
        <v>24</v>
      </c>
      <c r="B15" s="47">
        <v>34311</v>
      </c>
      <c r="C15" s="43">
        <v>31</v>
      </c>
      <c r="D15" s="48">
        <v>160449</v>
      </c>
      <c r="E15" s="49">
        <v>8092122.96</v>
      </c>
      <c r="F15" s="50">
        <f>E15*0.215</f>
        <v>1739806.4364</v>
      </c>
      <c r="G15" s="49">
        <v>7182350.17</v>
      </c>
      <c r="H15" s="51">
        <v>8393547</v>
      </c>
    </row>
    <row r="16" spans="1:8" ht="15.75" customHeight="1">
      <c r="A16" s="46" t="s">
        <v>25</v>
      </c>
      <c r="B16" s="47">
        <v>34266</v>
      </c>
      <c r="C16" s="43">
        <v>31</v>
      </c>
      <c r="D16" s="48">
        <v>89835</v>
      </c>
      <c r="E16" s="49">
        <v>4566224.87</v>
      </c>
      <c r="F16" s="50">
        <f>E16*0.215</f>
        <v>981738.34705</v>
      </c>
      <c r="G16" s="49">
        <v>4540435.27</v>
      </c>
      <c r="H16" s="51">
        <v>5712129</v>
      </c>
    </row>
    <row r="17" spans="1:8" ht="15.75" customHeight="1">
      <c r="A17" s="41" t="s">
        <v>26</v>
      </c>
      <c r="B17" s="42">
        <v>34887</v>
      </c>
      <c r="C17" s="43">
        <v>31</v>
      </c>
      <c r="D17" s="37">
        <v>128765</v>
      </c>
      <c r="E17" s="40">
        <v>5851427.16</v>
      </c>
      <c r="F17" s="44">
        <f>E17*0.185</f>
        <v>1082514.0246000001</v>
      </c>
      <c r="G17" s="40">
        <v>5504905.07</v>
      </c>
      <c r="H17" s="45">
        <v>6209076</v>
      </c>
    </row>
    <row r="18" spans="1:8" ht="15" customHeight="1">
      <c r="A18" s="41" t="s">
        <v>27</v>
      </c>
      <c r="B18" s="42">
        <v>34552</v>
      </c>
      <c r="C18" s="43">
        <v>31</v>
      </c>
      <c r="D18" s="37">
        <v>198011</v>
      </c>
      <c r="E18" s="40">
        <v>9818372.31</v>
      </c>
      <c r="F18" s="44">
        <f>E18*0.215</f>
        <v>2110950.04665</v>
      </c>
      <c r="G18" s="40">
        <v>9174297.08</v>
      </c>
      <c r="H18" s="45">
        <v>9532612</v>
      </c>
    </row>
    <row r="19" spans="1:8" ht="15.75" customHeight="1">
      <c r="A19" s="41" t="s">
        <v>28</v>
      </c>
      <c r="B19" s="42">
        <v>34582</v>
      </c>
      <c r="C19" s="43">
        <v>31</v>
      </c>
      <c r="D19" s="37">
        <v>147878</v>
      </c>
      <c r="E19" s="40">
        <v>10101936.33</v>
      </c>
      <c r="F19" s="44">
        <f>E19*0.215</f>
        <v>2171916.31095</v>
      </c>
      <c r="G19" s="40">
        <v>9212595.25</v>
      </c>
      <c r="H19" s="40">
        <v>10038389</v>
      </c>
    </row>
    <row r="20" spans="1:8" ht="15.75" customHeight="1">
      <c r="A20" s="46" t="s">
        <v>29</v>
      </c>
      <c r="B20" s="47">
        <v>34607</v>
      </c>
      <c r="C20" s="43">
        <v>31</v>
      </c>
      <c r="D20" s="48">
        <v>103993</v>
      </c>
      <c r="E20" s="49">
        <v>6702258.93</v>
      </c>
      <c r="F20" s="50">
        <f>E20*0.215</f>
        <v>1440985.66995</v>
      </c>
      <c r="G20" s="49">
        <v>6802384.84</v>
      </c>
      <c r="H20" s="49">
        <v>7254282</v>
      </c>
    </row>
    <row r="21" spans="1:8" ht="15.75" customHeight="1" thickBot="1">
      <c r="A21" s="52" t="s">
        <v>30</v>
      </c>
      <c r="B21" s="53">
        <v>34696</v>
      </c>
      <c r="C21" s="43">
        <v>31</v>
      </c>
      <c r="D21" s="48">
        <v>136872</v>
      </c>
      <c r="E21" s="54">
        <v>9369563.65</v>
      </c>
      <c r="F21" s="50">
        <f>E21*0.215</f>
        <v>2014456.18475</v>
      </c>
      <c r="G21" s="54">
        <v>9851827.61</v>
      </c>
      <c r="H21" s="49">
        <v>9221543</v>
      </c>
    </row>
    <row r="22" spans="1:8" ht="18" customHeight="1" thickBot="1">
      <c r="A22" s="55" t="s">
        <v>31</v>
      </c>
      <c r="B22" s="56" t="s">
        <v>1</v>
      </c>
      <c r="C22" s="57"/>
      <c r="D22" s="58">
        <f>SUM(D8:D21)</f>
        <v>2578190</v>
      </c>
      <c r="E22" s="59">
        <f>SUM(E8:E21)</f>
        <v>142602195.28</v>
      </c>
      <c r="F22" s="59">
        <f>SUM(F8:F21)</f>
        <v>29756639.022600003</v>
      </c>
      <c r="G22" s="60">
        <f>SUM(G8:G21)</f>
        <v>135695004.77</v>
      </c>
      <c r="H22" s="59">
        <f>SUM(H8:H21)</f>
        <v>149633469</v>
      </c>
    </row>
    <row r="23" spans="1:8" ht="11.25">
      <c r="A23" s="61"/>
      <c r="B23" s="62"/>
      <c r="C23" s="63"/>
      <c r="D23" s="64"/>
      <c r="E23" s="65"/>
      <c r="F23" s="65"/>
      <c r="G23" s="65"/>
      <c r="H23" s="65"/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2.75">
      <c r="A25" s="66"/>
      <c r="B25" s="66"/>
      <c r="C25" s="66"/>
      <c r="D25" s="66"/>
      <c r="E25" s="66"/>
      <c r="F25" s="66"/>
      <c r="G25" s="66"/>
      <c r="H25" s="66"/>
      <c r="I25" s="66"/>
    </row>
    <row r="27" spans="1:6" ht="15">
      <c r="A27" s="1" t="s">
        <v>0</v>
      </c>
      <c r="B27" s="2"/>
      <c r="C27" s="3"/>
      <c r="D27" s="3"/>
      <c r="E27" s="3"/>
      <c r="F27" s="5"/>
    </row>
    <row r="28" spans="1:6" ht="15">
      <c r="A28" s="1" t="s">
        <v>40</v>
      </c>
      <c r="B28" s="2"/>
      <c r="C28" s="3"/>
      <c r="D28" s="3"/>
      <c r="E28" s="3"/>
      <c r="F28" s="5"/>
    </row>
    <row r="29" spans="1:6" ht="15">
      <c r="A29" s="1" t="s">
        <v>32</v>
      </c>
      <c r="C29" s="67" t="s">
        <v>33</v>
      </c>
      <c r="D29" s="3"/>
      <c r="E29" s="3"/>
      <c r="F29" s="68"/>
    </row>
    <row r="30" spans="1:6" ht="11.25">
      <c r="A30" s="4"/>
      <c r="B30" s="14" t="s">
        <v>1</v>
      </c>
      <c r="C30" s="69"/>
      <c r="D30" s="5"/>
      <c r="E30" s="4"/>
      <c r="F30" s="70"/>
    </row>
    <row r="31" spans="1:6" ht="12" thickBot="1">
      <c r="A31" s="4"/>
      <c r="B31" s="14"/>
      <c r="C31" s="4"/>
      <c r="D31" s="4"/>
      <c r="E31" s="4"/>
      <c r="F31" s="70" t="s">
        <v>34</v>
      </c>
    </row>
    <row r="32" spans="1:6" ht="14.25" customHeight="1">
      <c r="A32" s="36" t="s">
        <v>35</v>
      </c>
      <c r="B32" s="20" t="s">
        <v>5</v>
      </c>
      <c r="C32" s="36" t="s">
        <v>36</v>
      </c>
      <c r="D32" s="36" t="s">
        <v>36</v>
      </c>
      <c r="E32" s="36" t="s">
        <v>36</v>
      </c>
      <c r="F32" s="70"/>
    </row>
    <row r="33" spans="1:6" ht="14.25" customHeight="1" thickBot="1">
      <c r="A33" s="71" t="s">
        <v>10</v>
      </c>
      <c r="B33" s="28" t="s">
        <v>11</v>
      </c>
      <c r="C33" s="31" t="s">
        <v>13</v>
      </c>
      <c r="D33" s="71" t="s">
        <v>37</v>
      </c>
      <c r="E33" s="31" t="s">
        <v>38</v>
      </c>
      <c r="F33" s="70"/>
    </row>
    <row r="34" spans="1:6" ht="15.75" customHeight="1">
      <c r="A34" s="34" t="s">
        <v>17</v>
      </c>
      <c r="B34" s="35">
        <v>35342</v>
      </c>
      <c r="C34" s="72">
        <f>D8+1694683</f>
        <v>1941269</v>
      </c>
      <c r="D34" s="73">
        <f>E8+77413249</f>
        <v>87991876.89</v>
      </c>
      <c r="E34" s="74">
        <f>0.205*D34</f>
        <v>18038334.76245</v>
      </c>
      <c r="F34" s="75"/>
    </row>
    <row r="35" spans="1:6" ht="15.75" customHeight="1">
      <c r="A35" s="41" t="s">
        <v>18</v>
      </c>
      <c r="B35" s="42">
        <v>34442</v>
      </c>
      <c r="C35" s="74">
        <f>D9+2320839</f>
        <v>2625726</v>
      </c>
      <c r="D35" s="76">
        <f>E9+119373264</f>
        <v>135763863.64</v>
      </c>
      <c r="E35" s="74">
        <f>0.205*D35</f>
        <v>27831592.046199996</v>
      </c>
      <c r="F35" s="75"/>
    </row>
    <row r="36" spans="1:7" ht="15.75" customHeight="1">
      <c r="A36" s="41" t="s">
        <v>19</v>
      </c>
      <c r="B36" s="42">
        <v>36880</v>
      </c>
      <c r="C36" s="74">
        <f>D10+2869461</f>
        <v>3224673</v>
      </c>
      <c r="D36" s="76">
        <f>E10+96741377</f>
        <v>108800658.45</v>
      </c>
      <c r="E36" s="74">
        <f>0.205*D36</f>
        <v>22304134.982249998</v>
      </c>
      <c r="F36" s="75"/>
      <c r="G36" s="18"/>
    </row>
    <row r="37" spans="1:6" ht="15.75" customHeight="1">
      <c r="A37" s="41" t="s">
        <v>20</v>
      </c>
      <c r="B37" s="42">
        <v>34524</v>
      </c>
      <c r="C37" s="74">
        <f>D11+2122813</f>
        <v>2412539</v>
      </c>
      <c r="D37" s="76">
        <f>E11+167368546</f>
        <v>190556277.64</v>
      </c>
      <c r="E37" s="74">
        <f>0.205*D37</f>
        <v>39064036.9162</v>
      </c>
      <c r="F37" s="75"/>
    </row>
    <row r="38" spans="1:6" ht="15.75" customHeight="1">
      <c r="A38" s="41" t="s">
        <v>21</v>
      </c>
      <c r="B38" s="42">
        <v>34474</v>
      </c>
      <c r="C38" s="74">
        <f>D12+1081103</f>
        <v>1214348</v>
      </c>
      <c r="D38" s="76">
        <f>E12+78232672</f>
        <v>88745446.16</v>
      </c>
      <c r="E38" s="74">
        <f>0.205*D38</f>
        <v>18192816.4628</v>
      </c>
      <c r="F38" s="75"/>
    </row>
    <row r="39" spans="1:6" ht="16.5" customHeight="1">
      <c r="A39" s="46" t="s">
        <v>22</v>
      </c>
      <c r="B39" s="47">
        <v>35258</v>
      </c>
      <c r="C39" s="77">
        <f>D13+1346355</f>
        <v>1539094</v>
      </c>
      <c r="D39" s="78">
        <f>E13+93188173</f>
        <v>105427401.56</v>
      </c>
      <c r="E39" s="77">
        <f>0.215*D39</f>
        <v>22666891.3354</v>
      </c>
      <c r="F39" s="70"/>
    </row>
    <row r="40" spans="1:6" ht="15.75" customHeight="1">
      <c r="A40" s="46" t="s">
        <v>23</v>
      </c>
      <c r="B40" s="47">
        <v>34909</v>
      </c>
      <c r="C40" s="77">
        <f>D14+666004</f>
        <v>755996</v>
      </c>
      <c r="D40" s="78">
        <f>E14+24758855</f>
        <v>27890900.73</v>
      </c>
      <c r="E40" s="77">
        <f>0.215*D40</f>
        <v>5996543.65695</v>
      </c>
      <c r="F40" s="68"/>
    </row>
    <row r="41" spans="1:6" ht="15.75" customHeight="1">
      <c r="A41" s="46" t="s">
        <v>24</v>
      </c>
      <c r="B41" s="47">
        <v>34311</v>
      </c>
      <c r="C41" s="77">
        <f>D15+1161379</f>
        <v>1321828</v>
      </c>
      <c r="D41" s="78">
        <f>E15+55993391</f>
        <v>64085513.96</v>
      </c>
      <c r="E41" s="77">
        <f>0.215*D41</f>
        <v>13778385.5014</v>
      </c>
      <c r="F41" s="5"/>
    </row>
    <row r="42" spans="1:6" ht="15.75" customHeight="1">
      <c r="A42" s="46" t="s">
        <v>25</v>
      </c>
      <c r="B42" s="47">
        <v>34266</v>
      </c>
      <c r="C42" s="77">
        <f>D16+650879</f>
        <v>740714</v>
      </c>
      <c r="D42" s="78">
        <f>E16+34750879</f>
        <v>39317103.87</v>
      </c>
      <c r="E42" s="77">
        <f>0.215*D42</f>
        <v>8453177.33205</v>
      </c>
      <c r="F42" s="5"/>
    </row>
    <row r="43" spans="1:6" ht="15.75" customHeight="1">
      <c r="A43" s="41" t="s">
        <v>26</v>
      </c>
      <c r="B43" s="42">
        <v>34887</v>
      </c>
      <c r="C43" s="74">
        <f>D17+859188</f>
        <v>987953</v>
      </c>
      <c r="D43" s="76">
        <f>E17+41453208</f>
        <v>47304635.16</v>
      </c>
      <c r="E43" s="74">
        <f>0.185*D43</f>
        <v>8751357.5046</v>
      </c>
      <c r="F43" s="79"/>
    </row>
    <row r="44" spans="1:6" ht="15.75" customHeight="1">
      <c r="A44" s="41" t="s">
        <v>27</v>
      </c>
      <c r="B44" s="42">
        <v>34552</v>
      </c>
      <c r="C44" s="74">
        <f>D18+1418026</f>
        <v>1616037</v>
      </c>
      <c r="D44" s="76">
        <f>E18+70404755</f>
        <v>80223127.31</v>
      </c>
      <c r="E44" s="74">
        <f>0.215*D44</f>
        <v>17247972.37165</v>
      </c>
      <c r="F44" s="79"/>
    </row>
    <row r="45" spans="1:6" ht="15.75" customHeight="1">
      <c r="A45" s="41" t="s">
        <v>28</v>
      </c>
      <c r="B45" s="42">
        <v>34582</v>
      </c>
      <c r="C45" s="74">
        <f>D19+1032729</f>
        <v>1180607</v>
      </c>
      <c r="D45" s="76">
        <f>E19+72631181</f>
        <v>82733117.33</v>
      </c>
      <c r="E45" s="74">
        <f>0.215*D45</f>
        <v>17787620.22595</v>
      </c>
      <c r="F45" s="79"/>
    </row>
    <row r="46" spans="1:6" ht="16.5" customHeight="1">
      <c r="A46" s="46" t="s">
        <v>29</v>
      </c>
      <c r="B46" s="47">
        <v>34607</v>
      </c>
      <c r="C46" s="77">
        <f>D20+792436</f>
        <v>896429</v>
      </c>
      <c r="D46" s="78">
        <f>E20+51242358</f>
        <v>57944616.93</v>
      </c>
      <c r="E46" s="77">
        <f>0.215*D46</f>
        <v>12458092.63995</v>
      </c>
      <c r="F46" s="5"/>
    </row>
    <row r="47" spans="1:6" ht="15.75" customHeight="1" thickBot="1">
      <c r="A47" s="52" t="s">
        <v>30</v>
      </c>
      <c r="B47" s="53">
        <v>34696</v>
      </c>
      <c r="C47" s="77">
        <f>D21+1065743</f>
        <v>1202615</v>
      </c>
      <c r="D47" s="78">
        <f>E21+70736766</f>
        <v>80106329.65</v>
      </c>
      <c r="E47" s="80">
        <f>0.215*D47</f>
        <v>17222860.87475</v>
      </c>
      <c r="F47" s="5"/>
    </row>
    <row r="48" spans="1:6" ht="18" customHeight="1" thickBot="1">
      <c r="A48" s="55" t="s">
        <v>31</v>
      </c>
      <c r="B48" s="81"/>
      <c r="C48" s="58">
        <f>SUM(C34:C47)</f>
        <v>21659828</v>
      </c>
      <c r="D48" s="59">
        <f>SUM(D34:D47)</f>
        <v>1196890869.28</v>
      </c>
      <c r="E48" s="82">
        <f>SUM(E34:E47)</f>
        <v>249793816.61259997</v>
      </c>
      <c r="F48" s="79"/>
    </row>
    <row r="49" spans="1:6" ht="11.2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88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2003-05-16T20:01:13Z</dcterms:created>
  <dcterms:modified xsi:type="dcterms:W3CDTF">2003-05-16T20:01:54Z</dcterms:modified>
  <cp:category/>
  <cp:version/>
  <cp:contentType/>
  <cp:contentStatus/>
</cp:coreProperties>
</file>