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March 2000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<sst xmlns="http://schemas.openxmlformats.org/spreadsheetml/2006/main" count="60" uniqueCount="37">
  <si>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</si>
  <si>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</si>
  <si>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</si>
  <si>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</si>
  <si>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</si>
  <si>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</si>
  <si>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</si>
  <si>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</si>
  <si>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</si>
  <si>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</si>
  <si>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</si>
  <si>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</si>
  <si>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</si>
  <si>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</si>
  <si>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</si>
  <si>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</si>
  <si>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</si>
  <si>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</si>
  <si>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</si>
  <si>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</si>
  <si>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</si>
  <si>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</si>
  <si>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 xml:space="preserve">GRAND PALAIS </t>
  </si>
  <si>
    <t>BALLYS</t>
  </si>
  <si>
    <t>ISLE - BOSSIER</t>
  </si>
  <si>
    <t>ISLE - LC</t>
  </si>
  <si>
    <t>ARGOSY</t>
  </si>
  <si>
    <t xml:space="preserve">ARGOSY </t>
  </si>
  <si>
    <t>CASINO ROUGE</t>
  </si>
  <si>
    <t/>
  </si>
  <si>
    <t>Licensee</t>
  </si>
  <si>
    <t>CASINO GAMING FISCAL YEAR-TO-DATE ACTIVITY SUMMARY</t>
  </si>
  <si>
    <t>CASINO GAMING MONTHLY ACTIVITY SUMMARY</t>
  </si>
  <si>
    <t xml:space="preserve">Opening Date </t>
  </si>
  <si>
    <t>MARCH 2000</t>
  </si>
  <si>
    <t>JULY 1, 1999 - MARCH 31, 2000</t>
  </si>
  <si>
    <t>Prior Year AGR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</si>
</sst>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44" fontId="5" fillId="0" borderId="0" xfId="17" applyNumberFormat="1" applyFont="1" applyAlignment="1" applyProtection="1">
      <alignment/>
      <protection locked="0"/>
    </xf>
    <xf numFmtId="4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 quotePrefix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44" fontId="6" fillId="0" borderId="2" xfId="17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6" fontId="6" fillId="0" borderId="3" xfId="0" applyNumberFormat="1" applyFont="1" applyBorder="1" applyAlignment="1" applyProtection="1">
      <alignment horizontal="center"/>
      <protection locked="0"/>
    </xf>
    <xf numFmtId="44" fontId="6" fillId="0" borderId="3" xfId="17" applyNumberFormat="1" applyFont="1" applyBorder="1" applyAlignment="1" applyProtection="1">
      <alignment horizontal="center"/>
      <protection locked="0"/>
    </xf>
    <xf numFmtId="44" fontId="6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38" fontId="6" fillId="0" borderId="0" xfId="0" applyNumberFormat="1" applyFont="1" applyBorder="1" applyAlignment="1" applyProtection="1">
      <alignment/>
      <protection locked="0"/>
    </xf>
    <xf numFmtId="7" fontId="6" fillId="0" borderId="2" xfId="0" applyNumberFormat="1" applyFont="1" applyBorder="1" applyAlignment="1" applyProtection="1">
      <alignment/>
      <protection locked="0"/>
    </xf>
    <xf numFmtId="44" fontId="6" fillId="0" borderId="4" xfId="0" applyNumberFormat="1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4" xfId="0" applyNumberFormat="1" applyFont="1" applyBorder="1" applyAlignment="1" applyProtection="1">
      <alignment horizontal="left"/>
      <protection locked="0"/>
    </xf>
    <xf numFmtId="166" fontId="6" fillId="0" borderId="4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7" fontId="6" fillId="0" borderId="4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5" fillId="0" borderId="4" xfId="0" applyNumberFormat="1" applyFont="1" applyBorder="1" applyAlignment="1" applyProtection="1">
      <alignment horizontal="left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/>
      <protection locked="0"/>
    </xf>
    <xf numFmtId="7" fontId="5" fillId="0" borderId="4" xfId="0" applyNumberFormat="1" applyFont="1" applyBorder="1" applyAlignment="1" applyProtection="1">
      <alignment/>
      <protection locked="0"/>
    </xf>
    <xf numFmtId="44" fontId="5" fillId="0" borderId="4" xfId="0" applyNumberFormat="1" applyFont="1" applyBorder="1" applyAlignment="1" applyProtection="1">
      <alignment/>
      <protection locked="0"/>
    </xf>
    <xf numFmtId="164" fontId="5" fillId="0" borderId="3" xfId="0" applyNumberFormat="1" applyFont="1" applyBorder="1" applyAlignment="1" applyProtection="1">
      <alignment horizontal="left"/>
      <protection locked="0"/>
    </xf>
    <xf numFmtId="166" fontId="5" fillId="0" borderId="3" xfId="0" applyNumberFormat="1" applyFont="1" applyBorder="1" applyAlignment="1" applyProtection="1">
      <alignment horizontal="center"/>
      <protection locked="0"/>
    </xf>
    <xf numFmtId="7" fontId="5" fillId="0" borderId="3" xfId="0" applyNumberFormat="1" applyFont="1" applyBorder="1" applyAlignment="1" applyProtection="1">
      <alignment/>
      <protection locked="0"/>
    </xf>
    <xf numFmtId="44" fontId="5" fillId="0" borderId="5" xfId="0" applyNumberFormat="1" applyFont="1" applyBorder="1" applyAlignment="1" applyProtection="1">
      <alignment/>
      <protection locked="0"/>
    </xf>
    <xf numFmtId="164" fontId="6" fillId="0" borderId="6" xfId="0" applyNumberFormat="1" applyFont="1" applyBorder="1" applyAlignment="1" applyProtection="1">
      <alignment/>
      <protection locked="0"/>
    </xf>
    <xf numFmtId="166" fontId="6" fillId="0" borderId="6" xfId="0" applyNumberFormat="1" applyFont="1" applyBorder="1" applyAlignment="1" applyProtection="1">
      <alignment horizontal="center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7" fontId="6" fillId="0" borderId="6" xfId="0" applyNumberFormat="1" applyFont="1" applyBorder="1" applyAlignment="1" applyProtection="1">
      <alignment/>
      <protection locked="0"/>
    </xf>
    <xf numFmtId="44" fontId="6" fillId="0" borderId="6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44" fontId="6" fillId="0" borderId="0" xfId="17" applyNumberFormat="1" applyFont="1" applyBorder="1" applyAlignment="1" applyProtection="1">
      <alignment horizontal="center"/>
      <protection locked="0"/>
    </xf>
    <xf numFmtId="4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71" fontId="6" fillId="0" borderId="0" xfId="15" applyNumberFormat="1" applyFont="1" applyBorder="1" applyAlignment="1" applyProtection="1">
      <alignment/>
      <protection locked="0"/>
    </xf>
    <xf numFmtId="8" fontId="6" fillId="0" borderId="0" xfId="17" applyNumberFormat="1" applyFont="1" applyBorder="1" applyAlignment="1" applyProtection="1">
      <alignment/>
      <protection locked="0"/>
    </xf>
    <xf numFmtId="44" fontId="6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7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39" fontId="5" fillId="0" borderId="0" xfId="0" applyNumberFormat="1" applyFont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44" fontId="6" fillId="0" borderId="0" xfId="17" applyNumberFormat="1" applyFont="1" applyAlignment="1" applyProtection="1">
      <alignment/>
      <protection locked="0"/>
    </xf>
    <xf numFmtId="44" fontId="6" fillId="0" borderId="0" xfId="0" applyNumberFormat="1" applyFont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9" fontId="6" fillId="0" borderId="4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9" fontId="5" fillId="0" borderId="4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39" fontId="5" fillId="0" borderId="3" xfId="0" applyNumberFormat="1" applyFont="1" applyBorder="1" applyAlignment="1" applyProtection="1">
      <alignment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6" fontId="6" fillId="0" borderId="6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8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" customWidth="1"/>
    <col min="3" max="3" width="15.00390625" style="3" customWidth="1"/>
    <col min="4" max="4" width="12.375" style="1" customWidth="1"/>
    <col min="5" max="5" width="15.375" style="1" customWidth="1"/>
    <col min="6" max="6" width="15.625" style="1" customWidth="1"/>
    <col min="7" max="7" width="14.75390625" style="1" customWidth="1"/>
    <col min="8" max="8" width="15.50390625" style="5" customWidth="1"/>
    <col min="9" max="9" width="16.125" style="6" customWidth="1"/>
    <col min="10" max="12" width="15.625" style="7" customWidth="1"/>
    <col min="13" max="13" width="11.625" style="7" customWidth="1"/>
    <col min="14" max="16" width="15.625" style="7" customWidth="1"/>
    <col min="17" max="16384" width="9.625" style="7" customWidth="1"/>
  </cols>
  <sheetData>
    <row r="1" spans="2:9" ht="12.75">
      <c r="B1" s="2" t="s">
        <v>0</v>
      </c>
      <c r="E1" s="1" t="s">
        <v>14</v>
      </c>
      <c r="G1" s="4"/>
      <c r="I1" s="63"/>
    </row>
    <row r="2" spans="2:7" ht="12.75">
      <c r="B2" s="2" t="s">
        <v>32</v>
      </c>
      <c r="G2" s="4"/>
    </row>
    <row r="3" spans="2:7" ht="12.75">
      <c r="B3" s="2" t="s">
        <v>1</v>
      </c>
      <c r="D3" s="8" t="s">
        <v>34</v>
      </c>
      <c r="G3" s="4"/>
    </row>
    <row r="4" spans="4:7" ht="12.75">
      <c r="D4" s="9"/>
      <c r="G4" s="4"/>
    </row>
    <row r="5" spans="7:9" ht="13.5" thickBot="1">
      <c r="G5" s="4"/>
      <c r="I5" s="10"/>
    </row>
    <row r="6" spans="2:9" ht="12.75">
      <c r="B6" s="11"/>
      <c r="C6" s="12"/>
      <c r="D6" s="13" t="s">
        <v>2</v>
      </c>
      <c r="E6" s="13" t="s">
        <v>3</v>
      </c>
      <c r="F6" s="13" t="s">
        <v>3</v>
      </c>
      <c r="G6" s="13" t="s">
        <v>3</v>
      </c>
      <c r="H6" s="14" t="s">
        <v>21</v>
      </c>
      <c r="I6" s="15" t="s">
        <v>20</v>
      </c>
    </row>
    <row r="7" spans="2:9" ht="13.5" thickBot="1">
      <c r="B7" s="16" t="s">
        <v>30</v>
      </c>
      <c r="C7" s="17" t="s">
        <v>33</v>
      </c>
      <c r="D7" s="16" t="s">
        <v>4</v>
      </c>
      <c r="E7" s="16" t="s">
        <v>5</v>
      </c>
      <c r="F7" s="16" t="s">
        <v>6</v>
      </c>
      <c r="G7" s="16" t="s">
        <v>7</v>
      </c>
      <c r="H7" s="18" t="s">
        <v>6</v>
      </c>
      <c r="I7" s="19" t="s">
        <v>36</v>
      </c>
    </row>
    <row r="8" spans="1:9" s="25" customFormat="1" ht="12.75">
      <c r="A8" s="20"/>
      <c r="B8" s="21" t="s">
        <v>13</v>
      </c>
      <c r="C8" s="12">
        <v>35342</v>
      </c>
      <c r="D8" s="13">
        <v>31</v>
      </c>
      <c r="E8" s="22">
        <v>248422</v>
      </c>
      <c r="F8" s="23">
        <v>12781101.12</v>
      </c>
      <c r="G8" s="23">
        <f aca="true" t="shared" si="0" ref="G8:G20">F8*0.185</f>
        <v>2364503.7071999996</v>
      </c>
      <c r="H8" s="23">
        <v>12826091.66</v>
      </c>
      <c r="I8" s="24">
        <v>12444381.1</v>
      </c>
    </row>
    <row r="9" spans="1:9" s="25" customFormat="1" ht="12.75">
      <c r="A9" s="26" t="s">
        <v>29</v>
      </c>
      <c r="B9" s="27" t="s">
        <v>9</v>
      </c>
      <c r="C9" s="28">
        <v>34442</v>
      </c>
      <c r="D9" s="29">
        <v>31</v>
      </c>
      <c r="E9" s="22">
        <v>199112</v>
      </c>
      <c r="F9" s="30">
        <v>13542595.01</v>
      </c>
      <c r="G9" s="30">
        <f t="shared" si="0"/>
        <v>2505380.07685</v>
      </c>
      <c r="H9" s="30">
        <v>12839905.34</v>
      </c>
      <c r="I9" s="24">
        <v>12382481.05</v>
      </c>
    </row>
    <row r="10" spans="1:9" s="25" customFormat="1" ht="12.75">
      <c r="A10" s="31"/>
      <c r="B10" s="27" t="s">
        <v>10</v>
      </c>
      <c r="C10" s="28">
        <v>34524</v>
      </c>
      <c r="D10" s="29">
        <v>31</v>
      </c>
      <c r="E10" s="22">
        <v>324275</v>
      </c>
      <c r="F10" s="30">
        <v>21596106.5</v>
      </c>
      <c r="G10" s="30">
        <f t="shared" si="0"/>
        <v>3995279.7025</v>
      </c>
      <c r="H10" s="30">
        <v>20804739.81</v>
      </c>
      <c r="I10" s="24">
        <v>18676422.69</v>
      </c>
    </row>
    <row r="11" spans="1:9" s="25" customFormat="1" ht="12.75">
      <c r="A11" s="20"/>
      <c r="B11" s="27" t="s">
        <v>24</v>
      </c>
      <c r="C11" s="28">
        <v>34474</v>
      </c>
      <c r="D11" s="29">
        <v>31</v>
      </c>
      <c r="E11" s="22">
        <v>235744</v>
      </c>
      <c r="F11" s="30">
        <v>14315765.85</v>
      </c>
      <c r="G11" s="30">
        <f t="shared" si="0"/>
        <v>2648416.68225</v>
      </c>
      <c r="H11" s="30">
        <v>12886829.33</v>
      </c>
      <c r="I11" s="24">
        <v>11312244.14</v>
      </c>
    </row>
    <row r="12" spans="2:9" ht="12.75">
      <c r="B12" s="32" t="s">
        <v>22</v>
      </c>
      <c r="C12" s="33">
        <v>35258</v>
      </c>
      <c r="D12" s="29">
        <v>31</v>
      </c>
      <c r="E12" s="34">
        <v>179119</v>
      </c>
      <c r="F12" s="35">
        <v>12688622.47</v>
      </c>
      <c r="G12" s="35">
        <f t="shared" si="0"/>
        <v>2347395.15695</v>
      </c>
      <c r="H12" s="35">
        <v>10576543.22</v>
      </c>
      <c r="I12" s="36">
        <v>10153380.77</v>
      </c>
    </row>
    <row r="13" spans="2:9" ht="12.75">
      <c r="B13" s="32" t="s">
        <v>25</v>
      </c>
      <c r="C13" s="33">
        <v>34909</v>
      </c>
      <c r="D13" s="29">
        <v>31</v>
      </c>
      <c r="E13" s="34">
        <v>108901</v>
      </c>
      <c r="F13" s="35">
        <v>5435494.11</v>
      </c>
      <c r="G13" s="35">
        <f t="shared" si="0"/>
        <v>1005566.41035</v>
      </c>
      <c r="H13" s="35">
        <v>4915603.41</v>
      </c>
      <c r="I13" s="36">
        <v>4534814.38</v>
      </c>
    </row>
    <row r="14" spans="2:9" ht="12.75">
      <c r="B14" s="32" t="s">
        <v>8</v>
      </c>
      <c r="C14" s="33">
        <v>34311</v>
      </c>
      <c r="D14" s="29">
        <v>31</v>
      </c>
      <c r="E14" s="34">
        <v>147232</v>
      </c>
      <c r="F14" s="35">
        <v>7702984.47</v>
      </c>
      <c r="G14" s="35">
        <f t="shared" si="0"/>
        <v>1425052.12695</v>
      </c>
      <c r="H14" s="35">
        <v>7951967.43</v>
      </c>
      <c r="I14" s="36">
        <v>7666796.56</v>
      </c>
    </row>
    <row r="15" spans="2:9" ht="12.75">
      <c r="B15" s="32" t="s">
        <v>19</v>
      </c>
      <c r="C15" s="33">
        <v>34266</v>
      </c>
      <c r="D15" s="29">
        <v>31</v>
      </c>
      <c r="E15" s="34">
        <v>92895</v>
      </c>
      <c r="F15" s="35">
        <v>4143176.94</v>
      </c>
      <c r="G15" s="35">
        <f>F15*0.185</f>
        <v>766487.7339</v>
      </c>
      <c r="H15" s="35">
        <v>4159279.19</v>
      </c>
      <c r="I15" s="36">
        <v>3266388.63</v>
      </c>
    </row>
    <row r="16" spans="1:9" s="25" customFormat="1" ht="12.75">
      <c r="A16" s="20"/>
      <c r="B16" s="27" t="s">
        <v>23</v>
      </c>
      <c r="C16" s="28">
        <v>34887</v>
      </c>
      <c r="D16" s="29">
        <v>31</v>
      </c>
      <c r="E16" s="22">
        <v>137460</v>
      </c>
      <c r="F16" s="30">
        <v>6178600.33</v>
      </c>
      <c r="G16" s="30">
        <f t="shared" si="0"/>
        <v>1143041.06105</v>
      </c>
      <c r="H16" s="30">
        <v>5689430.65</v>
      </c>
      <c r="I16" s="24">
        <v>8263134.32</v>
      </c>
    </row>
    <row r="17" spans="1:9" s="25" customFormat="1" ht="12.75">
      <c r="A17" s="20"/>
      <c r="B17" s="27" t="s">
        <v>11</v>
      </c>
      <c r="C17" s="28">
        <v>34552</v>
      </c>
      <c r="D17" s="29">
        <v>31</v>
      </c>
      <c r="E17" s="22">
        <v>158639</v>
      </c>
      <c r="F17" s="30">
        <v>8525133.79</v>
      </c>
      <c r="G17" s="30">
        <f t="shared" si="0"/>
        <v>1577149.75115</v>
      </c>
      <c r="H17" s="30">
        <v>7898330.9</v>
      </c>
      <c r="I17" s="24">
        <v>8488842.08</v>
      </c>
    </row>
    <row r="18" spans="1:9" s="25" customFormat="1" ht="12.75">
      <c r="A18" s="20"/>
      <c r="B18" s="27" t="s">
        <v>12</v>
      </c>
      <c r="C18" s="28">
        <v>34582</v>
      </c>
      <c r="D18" s="29">
        <v>31</v>
      </c>
      <c r="E18" s="22">
        <v>149242</v>
      </c>
      <c r="F18" s="30">
        <v>8599317.93</v>
      </c>
      <c r="G18" s="30">
        <f t="shared" si="0"/>
        <v>1590873.81705</v>
      </c>
      <c r="H18" s="30">
        <v>9597101.25</v>
      </c>
      <c r="I18" s="24">
        <v>10978699.4</v>
      </c>
    </row>
    <row r="19" spans="2:9" ht="12.75">
      <c r="B19" s="32" t="s">
        <v>27</v>
      </c>
      <c r="C19" s="33">
        <v>34607</v>
      </c>
      <c r="D19" s="29">
        <v>31</v>
      </c>
      <c r="E19" s="34">
        <v>108027</v>
      </c>
      <c r="F19" s="35">
        <v>6193034.61</v>
      </c>
      <c r="G19" s="35">
        <f t="shared" si="0"/>
        <v>1145711.40285</v>
      </c>
      <c r="H19" s="35">
        <v>6073336.18</v>
      </c>
      <c r="I19" s="36">
        <v>4453777.42</v>
      </c>
    </row>
    <row r="20" spans="2:9" ht="13.5" thickBot="1">
      <c r="B20" s="37" t="s">
        <v>28</v>
      </c>
      <c r="C20" s="38">
        <v>34696</v>
      </c>
      <c r="D20" s="29">
        <v>31</v>
      </c>
      <c r="E20" s="34">
        <v>137848</v>
      </c>
      <c r="F20" s="39">
        <v>8319699.62</v>
      </c>
      <c r="G20" s="35">
        <f t="shared" si="0"/>
        <v>1539144.4297</v>
      </c>
      <c r="H20" s="39">
        <v>8080148.18</v>
      </c>
      <c r="I20" s="40">
        <v>7267949.21</v>
      </c>
    </row>
    <row r="21" spans="1:9" s="25" customFormat="1" ht="13.5" thickBot="1">
      <c r="A21" s="20"/>
      <c r="B21" s="41"/>
      <c r="C21" s="42" t="s">
        <v>14</v>
      </c>
      <c r="D21" s="41"/>
      <c r="E21" s="43">
        <f>SUM(E8:E20)</f>
        <v>2226916</v>
      </c>
      <c r="F21" s="44">
        <f>SUM(F8:F20)</f>
        <v>130021632.75000001</v>
      </c>
      <c r="G21" s="44">
        <f>SUM(G8:G20)</f>
        <v>24054002.05875</v>
      </c>
      <c r="H21" s="44">
        <f>SUM(H8:H20)</f>
        <v>124299306.55000001</v>
      </c>
      <c r="I21" s="45">
        <f>SUM(I8:I20)</f>
        <v>119889311.74999999</v>
      </c>
    </row>
    <row r="22" ht="12.75"/>
    <row r="23" s="25" customFormat="1" ht="12.75">
      <c r="A23" s="20"/>
    </row>
    <row r="24" spans="2:9" ht="12.75">
      <c r="B24" s="46"/>
      <c r="C24" s="47"/>
      <c r="D24" s="48"/>
      <c r="E24" s="48"/>
      <c r="F24" s="48"/>
      <c r="G24" s="48"/>
      <c r="H24" s="49"/>
      <c r="I24" s="50"/>
    </row>
    <row r="25" spans="2:9" ht="12.75">
      <c r="B25" s="48"/>
      <c r="C25" s="47"/>
      <c r="D25" s="48"/>
      <c r="E25" s="48"/>
      <c r="F25" s="48"/>
      <c r="G25" s="48"/>
      <c r="H25" s="49"/>
      <c r="I25" s="50"/>
    </row>
    <row r="26" spans="1:9" s="25" customFormat="1" ht="12.75">
      <c r="A26" s="20"/>
      <c r="B26" s="51"/>
      <c r="C26" s="47"/>
      <c r="D26" s="52"/>
      <c r="E26" s="53"/>
      <c r="F26" s="54"/>
      <c r="G26" s="54"/>
      <c r="H26" s="54"/>
      <c r="I26" s="55"/>
    </row>
    <row r="27" spans="2:7" ht="12.75">
      <c r="B27" s="2" t="s">
        <v>0</v>
      </c>
      <c r="G27" s="4"/>
    </row>
    <row r="28" spans="2:7" ht="12.75">
      <c r="B28" s="2" t="s">
        <v>31</v>
      </c>
      <c r="G28" s="4"/>
    </row>
    <row r="29" spans="2:7" ht="12.75">
      <c r="B29" s="2" t="s">
        <v>15</v>
      </c>
      <c r="C29" s="56" t="s">
        <v>35</v>
      </c>
      <c r="D29" s="4"/>
      <c r="G29" s="57"/>
    </row>
    <row r="30" spans="4:7" ht="12.75">
      <c r="D30" s="58"/>
      <c r="E30" s="4"/>
      <c r="G30" s="59"/>
    </row>
    <row r="31" ht="13.5" thickBot="1">
      <c r="G31" s="59"/>
    </row>
    <row r="32" spans="1:7" ht="12.75">
      <c r="A32" s="4"/>
      <c r="B32" s="11"/>
      <c r="C32" s="12"/>
      <c r="D32" s="13" t="s">
        <v>16</v>
      </c>
      <c r="E32" s="13" t="s">
        <v>16</v>
      </c>
      <c r="F32" s="13" t="s">
        <v>16</v>
      </c>
      <c r="G32" s="59"/>
    </row>
    <row r="33" spans="1:7" ht="13.5" thickBot="1">
      <c r="A33" s="4"/>
      <c r="B33" s="16" t="s">
        <v>30</v>
      </c>
      <c r="C33" s="17" t="s">
        <v>33</v>
      </c>
      <c r="D33" s="16" t="s">
        <v>5</v>
      </c>
      <c r="E33" s="16" t="s">
        <v>17</v>
      </c>
      <c r="F33" s="16" t="s">
        <v>18</v>
      </c>
      <c r="G33" s="59"/>
    </row>
    <row r="34" spans="1:9" s="25" customFormat="1" ht="12.75">
      <c r="A34" s="31"/>
      <c r="B34" s="21" t="s">
        <v>13</v>
      </c>
      <c r="C34" s="12">
        <v>35342</v>
      </c>
      <c r="D34" s="60">
        <f>E8+2017593</f>
        <v>2266015</v>
      </c>
      <c r="E34" s="23">
        <f>F8+93545245.65</f>
        <v>106326346.77000001</v>
      </c>
      <c r="F34" s="23">
        <f aca="true" t="shared" si="1" ref="F34:F46">0.185*E34</f>
        <v>19670374.152450003</v>
      </c>
      <c r="G34" s="61"/>
      <c r="H34" s="62"/>
      <c r="I34" s="63"/>
    </row>
    <row r="35" spans="1:9" s="25" customFormat="1" ht="12.75">
      <c r="A35" s="31"/>
      <c r="B35" s="27" t="s">
        <v>9</v>
      </c>
      <c r="C35" s="28">
        <v>34442</v>
      </c>
      <c r="D35" s="64">
        <f>E9+1491738</f>
        <v>1690850</v>
      </c>
      <c r="E35" s="30">
        <f>F9+92114875.38</f>
        <v>105657470.39</v>
      </c>
      <c r="F35" s="65">
        <f t="shared" si="1"/>
        <v>19546632.02215</v>
      </c>
      <c r="G35" s="61"/>
      <c r="H35" s="62"/>
      <c r="I35" s="63"/>
    </row>
    <row r="36" spans="1:9" s="25" customFormat="1" ht="12.75">
      <c r="A36" s="31"/>
      <c r="B36" s="27" t="s">
        <v>10</v>
      </c>
      <c r="C36" s="28">
        <v>34524</v>
      </c>
      <c r="D36" s="64">
        <f>E10+2400343</f>
        <v>2724618</v>
      </c>
      <c r="E36" s="30">
        <f>F10+155568862.72</f>
        <v>177164969.22</v>
      </c>
      <c r="F36" s="65">
        <f t="shared" si="1"/>
        <v>32775519.3057</v>
      </c>
      <c r="G36" s="61"/>
      <c r="H36" s="62"/>
      <c r="I36" s="63"/>
    </row>
    <row r="37" spans="1:9" s="25" customFormat="1" ht="12.75">
      <c r="A37" s="31"/>
      <c r="B37" s="27" t="s">
        <v>24</v>
      </c>
      <c r="C37" s="28">
        <v>34474</v>
      </c>
      <c r="D37" s="64">
        <f>E11+1728628</f>
        <v>1964372</v>
      </c>
      <c r="E37" s="30">
        <f>F11+97757110.51</f>
        <v>112072876.36</v>
      </c>
      <c r="F37" s="65">
        <f t="shared" si="1"/>
        <v>20733482.1266</v>
      </c>
      <c r="G37" s="61"/>
      <c r="H37" s="62"/>
      <c r="I37" s="63"/>
    </row>
    <row r="38" spans="1:7" ht="12.75">
      <c r="A38" s="4" t="s">
        <v>14</v>
      </c>
      <c r="B38" s="32" t="s">
        <v>22</v>
      </c>
      <c r="C38" s="33">
        <v>35258</v>
      </c>
      <c r="D38" s="66">
        <f>E12+1290252</f>
        <v>1469371</v>
      </c>
      <c r="E38" s="35">
        <f>F12+81570396.61</f>
        <v>94259019.08</v>
      </c>
      <c r="F38" s="67">
        <f t="shared" si="1"/>
        <v>17437918.529799998</v>
      </c>
      <c r="G38" s="59"/>
    </row>
    <row r="39" spans="1:7" ht="12.75">
      <c r="A39" s="4"/>
      <c r="B39" s="32" t="s">
        <v>25</v>
      </c>
      <c r="C39" s="33">
        <v>34909</v>
      </c>
      <c r="D39" s="66">
        <f>E13+783618</f>
        <v>892519</v>
      </c>
      <c r="E39" s="35">
        <f>F13+36978763.32</f>
        <v>42414257.43</v>
      </c>
      <c r="F39" s="67">
        <f t="shared" si="1"/>
        <v>7846637.62455</v>
      </c>
      <c r="G39" s="57"/>
    </row>
    <row r="40" spans="1:7" ht="12.75">
      <c r="A40" s="4"/>
      <c r="B40" s="32" t="s">
        <v>8</v>
      </c>
      <c r="C40" s="33">
        <v>34311</v>
      </c>
      <c r="D40" s="66">
        <f>E14+1085974</f>
        <v>1233206</v>
      </c>
      <c r="E40" s="35">
        <f>F14+58586023.07</f>
        <v>66289007.54</v>
      </c>
      <c r="F40" s="67">
        <f t="shared" si="1"/>
        <v>12263466.3949</v>
      </c>
      <c r="G40" s="4"/>
    </row>
    <row r="41" spans="1:7" ht="12.75">
      <c r="A41" s="4"/>
      <c r="B41" s="32" t="s">
        <v>19</v>
      </c>
      <c r="C41" s="33">
        <v>34266</v>
      </c>
      <c r="D41" s="66">
        <f>E15+632810</f>
        <v>725705</v>
      </c>
      <c r="E41" s="35">
        <f>F15+27274303.1</f>
        <v>31417480.040000003</v>
      </c>
      <c r="F41" s="67">
        <f t="shared" si="1"/>
        <v>5812233.8074</v>
      </c>
      <c r="G41" s="4"/>
    </row>
    <row r="42" spans="1:9" s="25" customFormat="1" ht="12.75">
      <c r="A42" s="31"/>
      <c r="B42" s="27" t="s">
        <v>23</v>
      </c>
      <c r="C42" s="28">
        <v>34887</v>
      </c>
      <c r="D42" s="64">
        <f>E16+1138166</f>
        <v>1275626</v>
      </c>
      <c r="E42" s="30">
        <f>F16+52412017.74</f>
        <v>58590618.07</v>
      </c>
      <c r="F42" s="65">
        <f t="shared" si="1"/>
        <v>10839264.34295</v>
      </c>
      <c r="G42" s="31"/>
      <c r="H42" s="62"/>
      <c r="I42" s="63"/>
    </row>
    <row r="43" spans="1:9" s="25" customFormat="1" ht="12.75">
      <c r="A43" s="31"/>
      <c r="B43" s="27" t="s">
        <v>11</v>
      </c>
      <c r="C43" s="28">
        <v>34552</v>
      </c>
      <c r="D43" s="64">
        <f>E17+1293641</f>
        <v>1452280</v>
      </c>
      <c r="E43" s="30">
        <f>F17+65717123.28</f>
        <v>74242257.07</v>
      </c>
      <c r="F43" s="65">
        <f t="shared" si="1"/>
        <v>13734817.55795</v>
      </c>
      <c r="G43" s="31"/>
      <c r="H43" s="62"/>
      <c r="I43" s="63"/>
    </row>
    <row r="44" spans="1:9" s="25" customFormat="1" ht="12.75">
      <c r="A44" s="31"/>
      <c r="B44" s="27" t="s">
        <v>12</v>
      </c>
      <c r="C44" s="28">
        <v>34582</v>
      </c>
      <c r="D44" s="64">
        <f>E18+1188231</f>
        <v>1337473</v>
      </c>
      <c r="E44" s="30">
        <f>F18+75222246.59</f>
        <v>83821564.52000001</v>
      </c>
      <c r="F44" s="65">
        <f t="shared" si="1"/>
        <v>15506989.436200002</v>
      </c>
      <c r="G44" s="31"/>
      <c r="H44" s="62"/>
      <c r="I44" s="63"/>
    </row>
    <row r="45" spans="1:7" ht="12.75">
      <c r="A45" s="4"/>
      <c r="B45" s="32" t="s">
        <v>26</v>
      </c>
      <c r="C45" s="33">
        <v>34607</v>
      </c>
      <c r="D45" s="66">
        <f>E19+747977</f>
        <v>856004</v>
      </c>
      <c r="E45" s="35">
        <f>F19+40920118.28</f>
        <v>47113152.89</v>
      </c>
      <c r="F45" s="67">
        <f t="shared" si="1"/>
        <v>8715933.28465</v>
      </c>
      <c r="G45" s="4"/>
    </row>
    <row r="46" spans="1:7" ht="13.5" thickBot="1">
      <c r="A46" s="4"/>
      <c r="B46" s="37" t="s">
        <v>28</v>
      </c>
      <c r="C46" s="38">
        <v>34696</v>
      </c>
      <c r="D46" s="68">
        <f>E20+1067418</f>
        <v>1205266</v>
      </c>
      <c r="E46" s="39">
        <f>F20+60718657.14</f>
        <v>69038356.76</v>
      </c>
      <c r="F46" s="69">
        <f t="shared" si="1"/>
        <v>12772096.0006</v>
      </c>
      <c r="G46" s="4"/>
    </row>
    <row r="47" spans="1:9" s="25" customFormat="1" ht="13.5" thickBot="1">
      <c r="A47" s="31"/>
      <c r="B47" s="70"/>
      <c r="C47" s="71"/>
      <c r="D47" s="43">
        <f>SUM(D34:D46)</f>
        <v>19093305</v>
      </c>
      <c r="E47" s="44">
        <f>SUM(E34:E46)</f>
        <v>1068407376.14</v>
      </c>
      <c r="F47" s="44">
        <f>SUM(F34:F46)</f>
        <v>197655364.58589998</v>
      </c>
      <c r="G47" s="31"/>
      <c r="H47" s="62"/>
      <c r="I47" s="63"/>
    </row>
    <row r="48" spans="1:7" ht="12.75">
      <c r="A48" s="4"/>
      <c r="G48" s="4"/>
    </row>
  </sheetData>
  <printOptions horizontalCentered="1"/>
  <pageMargins left="0" right="0" top="1" bottom="0" header="0.5" footer="0.5"/>
  <pageSetup horizontalDpi="300" verticalDpi="300" orientation="landscape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2002-04-29T15:07:32Z</cp:lastPrinted>
  <dcterms:created xsi:type="dcterms:W3CDTF">1998-04-06T18:16:31Z</dcterms:created>
  <dcterms:modified xsi:type="dcterms:W3CDTF">2002-04-29T15:07:53Z</dcterms:modified>
  <cp:category/>
  <cp:version/>
  <cp:contentType/>
  <cp:contentStatus/>
</cp:coreProperties>
</file>