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rporate Securities\Revenue Information\FY 2025-2026 Revenues\2026-06\"/>
    </mc:Choice>
  </mc:AlternateContent>
  <xr:revisionPtr revIDLastSave="0" documentId="8_{3ECB09F9-1075-4808-84E6-3622A8A6E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  <sheet name="1st FY 2026" sheetId="6" r:id="rId2"/>
    <sheet name="2nd FY 2026" sheetId="1" r:id="rId3"/>
    <sheet name="3rd FY 2026" sheetId="5" r:id="rId4"/>
    <sheet name="4th FY 2026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4" i="8" l="1"/>
  <c r="E204" i="8"/>
  <c r="D204" i="8"/>
  <c r="G195" i="8"/>
  <c r="E195" i="8"/>
  <c r="D195" i="8"/>
  <c r="B269" i="7" l="1"/>
  <c r="B265" i="7"/>
  <c r="B266" i="7"/>
  <c r="E217" i="7"/>
  <c r="B156" i="7"/>
  <c r="E132" i="7"/>
  <c r="E32" i="7"/>
  <c r="D32" i="7"/>
  <c r="D72" i="7"/>
  <c r="E269" i="7"/>
  <c r="D269" i="7"/>
  <c r="C269" i="7"/>
  <c r="E268" i="7"/>
  <c r="D268" i="7"/>
  <c r="C268" i="7"/>
  <c r="B268" i="7"/>
  <c r="E267" i="7"/>
  <c r="D267" i="7"/>
  <c r="C267" i="7"/>
  <c r="B267" i="7"/>
  <c r="E266" i="7"/>
  <c r="D266" i="7"/>
  <c r="C266" i="7"/>
  <c r="E265" i="7"/>
  <c r="D265" i="7"/>
  <c r="C265" i="7"/>
  <c r="E258" i="7"/>
  <c r="D258" i="7"/>
  <c r="C258" i="7"/>
  <c r="B258" i="7"/>
  <c r="F257" i="7"/>
  <c r="G257" i="7" s="1"/>
  <c r="F256" i="7"/>
  <c r="G256" i="7" s="1"/>
  <c r="F255" i="7"/>
  <c r="G255" i="7" s="1"/>
  <c r="E250" i="7"/>
  <c r="D250" i="7"/>
  <c r="C250" i="7"/>
  <c r="B250" i="7"/>
  <c r="F249" i="7"/>
  <c r="G249" i="7" s="1"/>
  <c r="F248" i="7"/>
  <c r="G248" i="7" s="1"/>
  <c r="F247" i="7"/>
  <c r="G247" i="7" s="1"/>
  <c r="E242" i="7"/>
  <c r="D242" i="7"/>
  <c r="C242" i="7"/>
  <c r="B242" i="7"/>
  <c r="F241" i="7"/>
  <c r="G241" i="7" s="1"/>
  <c r="F240" i="7"/>
  <c r="F239" i="7"/>
  <c r="E234" i="7"/>
  <c r="D234" i="7"/>
  <c r="C234" i="7"/>
  <c r="B234" i="7"/>
  <c r="F233" i="7"/>
  <c r="G233" i="7" s="1"/>
  <c r="F232" i="7"/>
  <c r="G232" i="7" s="1"/>
  <c r="F231" i="7"/>
  <c r="F230" i="7"/>
  <c r="G230" i="7" s="1"/>
  <c r="F229" i="7"/>
  <c r="G229" i="7" s="1"/>
  <c r="E224" i="7"/>
  <c r="D224" i="7"/>
  <c r="C224" i="7"/>
  <c r="B224" i="7"/>
  <c r="F223" i="7"/>
  <c r="G223" i="7" s="1"/>
  <c r="F222" i="7"/>
  <c r="D217" i="7"/>
  <c r="C217" i="7"/>
  <c r="B217" i="7"/>
  <c r="F216" i="7"/>
  <c r="G216" i="7" s="1"/>
  <c r="F215" i="7"/>
  <c r="G215" i="7" s="1"/>
  <c r="F214" i="7"/>
  <c r="G214" i="7" s="1"/>
  <c r="F213" i="7"/>
  <c r="E208" i="7"/>
  <c r="D208" i="7"/>
  <c r="C208" i="7"/>
  <c r="B208" i="7"/>
  <c r="F207" i="7"/>
  <c r="G207" i="7" s="1"/>
  <c r="F206" i="7"/>
  <c r="G206" i="7" s="1"/>
  <c r="F205" i="7"/>
  <c r="F204" i="7"/>
  <c r="G204" i="7" s="1"/>
  <c r="F203" i="7"/>
  <c r="E198" i="7"/>
  <c r="D198" i="7"/>
  <c r="C198" i="7"/>
  <c r="B198" i="7"/>
  <c r="F197" i="7"/>
  <c r="G197" i="7" s="1"/>
  <c r="F195" i="7"/>
  <c r="G195" i="7" s="1"/>
  <c r="F194" i="7"/>
  <c r="E189" i="7"/>
  <c r="D189" i="7"/>
  <c r="C189" i="7"/>
  <c r="B189" i="7"/>
  <c r="F188" i="7"/>
  <c r="G188" i="7" s="1"/>
  <c r="F187" i="7"/>
  <c r="G187" i="7" s="1"/>
  <c r="F186" i="7"/>
  <c r="G186" i="7" s="1"/>
  <c r="F185" i="7"/>
  <c r="G185" i="7" s="1"/>
  <c r="E180" i="7"/>
  <c r="D180" i="7"/>
  <c r="C180" i="7"/>
  <c r="B180" i="7"/>
  <c r="F179" i="7"/>
  <c r="G179" i="7" s="1"/>
  <c r="F178" i="7"/>
  <c r="G178" i="7" s="1"/>
  <c r="F177" i="7"/>
  <c r="G177" i="7" s="1"/>
  <c r="E172" i="7"/>
  <c r="D172" i="7"/>
  <c r="C172" i="7"/>
  <c r="B172" i="7"/>
  <c r="F171" i="7"/>
  <c r="G171" i="7" s="1"/>
  <c r="F170" i="7"/>
  <c r="G170" i="7" s="1"/>
  <c r="E165" i="7"/>
  <c r="D165" i="7"/>
  <c r="C165" i="7"/>
  <c r="B165" i="7"/>
  <c r="F164" i="7"/>
  <c r="G164" i="7" s="1"/>
  <c r="F163" i="7"/>
  <c r="G163" i="7" s="1"/>
  <c r="F162" i="7"/>
  <c r="G162" i="7" s="1"/>
  <c r="F161" i="7"/>
  <c r="G161" i="7" s="1"/>
  <c r="E156" i="7"/>
  <c r="D156" i="7"/>
  <c r="C156" i="7"/>
  <c r="F155" i="7"/>
  <c r="G155" i="7" s="1"/>
  <c r="F154" i="7"/>
  <c r="G154" i="7" s="1"/>
  <c r="F153" i="7"/>
  <c r="G153" i="7" s="1"/>
  <c r="F152" i="7"/>
  <c r="G152" i="7" s="1"/>
  <c r="E147" i="7"/>
  <c r="D147" i="7"/>
  <c r="C147" i="7"/>
  <c r="B147" i="7"/>
  <c r="F146" i="7"/>
  <c r="G146" i="7" s="1"/>
  <c r="F145" i="7"/>
  <c r="G145" i="7" s="1"/>
  <c r="E140" i="7"/>
  <c r="D140" i="7"/>
  <c r="C140" i="7"/>
  <c r="B140" i="7"/>
  <c r="F139" i="7"/>
  <c r="G139" i="7" s="1"/>
  <c r="F138" i="7"/>
  <c r="G138" i="7" s="1"/>
  <c r="F137" i="7"/>
  <c r="D132" i="7"/>
  <c r="C132" i="7"/>
  <c r="B132" i="7"/>
  <c r="F131" i="7"/>
  <c r="G131" i="7" s="1"/>
  <c r="F130" i="7"/>
  <c r="G130" i="7" s="1"/>
  <c r="F129" i="7"/>
  <c r="F132" i="7" s="1"/>
  <c r="E124" i="7"/>
  <c r="D124" i="7"/>
  <c r="C124" i="7"/>
  <c r="B124" i="7"/>
  <c r="F123" i="7"/>
  <c r="G123" i="7" s="1"/>
  <c r="F122" i="7"/>
  <c r="G122" i="7" s="1"/>
  <c r="F121" i="7"/>
  <c r="G121" i="7" s="1"/>
  <c r="E115" i="7"/>
  <c r="D115" i="7"/>
  <c r="C115" i="7"/>
  <c r="B115" i="7"/>
  <c r="F114" i="7"/>
  <c r="G114" i="7" s="1"/>
  <c r="F113" i="7"/>
  <c r="G113" i="7" s="1"/>
  <c r="E108" i="7"/>
  <c r="D108" i="7"/>
  <c r="C108" i="7"/>
  <c r="B108" i="7"/>
  <c r="F107" i="7"/>
  <c r="G107" i="7" s="1"/>
  <c r="F106" i="7"/>
  <c r="G106" i="7" s="1"/>
  <c r="F105" i="7"/>
  <c r="G105" i="7" s="1"/>
  <c r="F104" i="7"/>
  <c r="G104" i="7" s="1"/>
  <c r="F103" i="7"/>
  <c r="G103" i="7" s="1"/>
  <c r="E98" i="7"/>
  <c r="D98" i="7"/>
  <c r="C98" i="7"/>
  <c r="B98" i="7"/>
  <c r="F97" i="7"/>
  <c r="G97" i="7" s="1"/>
  <c r="F96" i="7"/>
  <c r="G96" i="7" s="1"/>
  <c r="F95" i="7"/>
  <c r="G95" i="7" s="1"/>
  <c r="E90" i="7"/>
  <c r="D90" i="7"/>
  <c r="C90" i="7"/>
  <c r="B90" i="7"/>
  <c r="F89" i="7"/>
  <c r="G89" i="7" s="1"/>
  <c r="F88" i="7"/>
  <c r="G88" i="7" s="1"/>
  <c r="F86" i="7"/>
  <c r="G86" i="7" s="1"/>
  <c r="F85" i="7"/>
  <c r="G85" i="7" s="1"/>
  <c r="E80" i="7"/>
  <c r="D80" i="7"/>
  <c r="C80" i="7"/>
  <c r="B80" i="7"/>
  <c r="F79" i="7"/>
  <c r="G79" i="7" s="1"/>
  <c r="F78" i="7"/>
  <c r="G78" i="7" s="1"/>
  <c r="F77" i="7"/>
  <c r="E72" i="7"/>
  <c r="C72" i="7"/>
  <c r="B72" i="7"/>
  <c r="F71" i="7"/>
  <c r="G71" i="7" s="1"/>
  <c r="F70" i="7"/>
  <c r="G70" i="7" s="1"/>
  <c r="F69" i="7"/>
  <c r="G69" i="7" s="1"/>
  <c r="E64" i="7"/>
  <c r="D64" i="7"/>
  <c r="C64" i="7"/>
  <c r="B64" i="7"/>
  <c r="F63" i="7"/>
  <c r="G63" i="7" s="1"/>
  <c r="F62" i="7"/>
  <c r="G62" i="7" s="1"/>
  <c r="E57" i="7"/>
  <c r="D57" i="7"/>
  <c r="C57" i="7"/>
  <c r="B57" i="7"/>
  <c r="F56" i="7"/>
  <c r="G56" i="7" s="1"/>
  <c r="F55" i="7"/>
  <c r="G55" i="7" s="1"/>
  <c r="F54" i="7"/>
  <c r="E49" i="7"/>
  <c r="D49" i="7"/>
  <c r="C49" i="7"/>
  <c r="B49" i="7"/>
  <c r="F48" i="7"/>
  <c r="G48" i="7" s="1"/>
  <c r="F47" i="7"/>
  <c r="G47" i="7" s="1"/>
  <c r="F46" i="7"/>
  <c r="G46" i="7" s="1"/>
  <c r="E41" i="7"/>
  <c r="D41" i="7"/>
  <c r="C41" i="7"/>
  <c r="B41" i="7"/>
  <c r="F40" i="7"/>
  <c r="G40" i="7" s="1"/>
  <c r="F39" i="7"/>
  <c r="G39" i="7" s="1"/>
  <c r="F38" i="7"/>
  <c r="G38" i="7" s="1"/>
  <c r="F37" i="7"/>
  <c r="G37" i="7" s="1"/>
  <c r="C32" i="7"/>
  <c r="B32" i="7"/>
  <c r="F31" i="7"/>
  <c r="G31" i="7" s="1"/>
  <c r="F30" i="7"/>
  <c r="F29" i="7"/>
  <c r="G29" i="7" s="1"/>
  <c r="F28" i="7"/>
  <c r="E23" i="7"/>
  <c r="D23" i="7"/>
  <c r="C23" i="7"/>
  <c r="B23" i="7"/>
  <c r="F22" i="7"/>
  <c r="G22" i="7" s="1"/>
  <c r="F21" i="7"/>
  <c r="G21" i="7" s="1"/>
  <c r="F20" i="7"/>
  <c r="G20" i="7" s="1"/>
  <c r="E15" i="7"/>
  <c r="D15" i="7"/>
  <c r="C15" i="7"/>
  <c r="B15" i="7"/>
  <c r="F14" i="7"/>
  <c r="G14" i="7" s="1"/>
  <c r="F13" i="7"/>
  <c r="G13" i="7" s="1"/>
  <c r="F12" i="7"/>
  <c r="G12" i="7" s="1"/>
  <c r="E7" i="7"/>
  <c r="D7" i="7"/>
  <c r="C7" i="7"/>
  <c r="B7" i="7"/>
  <c r="F6" i="7"/>
  <c r="G6" i="7" s="1"/>
  <c r="F5" i="7"/>
  <c r="G5" i="7" s="1"/>
  <c r="F4" i="7"/>
  <c r="G4" i="7" s="1"/>
  <c r="G147" i="7" l="1"/>
  <c r="F258" i="7"/>
  <c r="G250" i="7"/>
  <c r="F242" i="7"/>
  <c r="G239" i="7"/>
  <c r="G234" i="7"/>
  <c r="F234" i="7"/>
  <c r="F224" i="7"/>
  <c r="F217" i="7"/>
  <c r="F208" i="7"/>
  <c r="F198" i="7"/>
  <c r="G189" i="7"/>
  <c r="F189" i="7"/>
  <c r="F180" i="7"/>
  <c r="G172" i="7"/>
  <c r="F172" i="7"/>
  <c r="G64" i="7"/>
  <c r="G23" i="7"/>
  <c r="F140" i="7"/>
  <c r="G124" i="7"/>
  <c r="F124" i="7"/>
  <c r="F115" i="7"/>
  <c r="G115" i="7"/>
  <c r="F98" i="7"/>
  <c r="G268" i="7"/>
  <c r="F268" i="7"/>
  <c r="G90" i="7"/>
  <c r="F80" i="7"/>
  <c r="G77" i="7"/>
  <c r="G80" i="7" s="1"/>
  <c r="F57" i="7"/>
  <c r="G49" i="7"/>
  <c r="F49" i="7"/>
  <c r="F267" i="7"/>
  <c r="F41" i="7"/>
  <c r="G30" i="7"/>
  <c r="G267" i="7" s="1"/>
  <c r="F32" i="7"/>
  <c r="F23" i="7"/>
  <c r="F265" i="7"/>
  <c r="F15" i="7"/>
  <c r="G15" i="7"/>
  <c r="F266" i="7"/>
  <c r="E270" i="7"/>
  <c r="D270" i="7"/>
  <c r="C270" i="7"/>
  <c r="B270" i="7"/>
  <c r="G269" i="7"/>
  <c r="G165" i="7"/>
  <c r="G41" i="7"/>
  <c r="G108" i="7"/>
  <c r="G180" i="7"/>
  <c r="G258" i="7"/>
  <c r="G72" i="7"/>
  <c r="G156" i="7"/>
  <c r="G7" i="7"/>
  <c r="G98" i="7"/>
  <c r="G28" i="7"/>
  <c r="G32" i="7" s="1"/>
  <c r="F90" i="7"/>
  <c r="F108" i="7"/>
  <c r="F147" i="7"/>
  <c r="F165" i="7"/>
  <c r="F250" i="7"/>
  <c r="F269" i="7"/>
  <c r="F7" i="7"/>
  <c r="F72" i="7"/>
  <c r="G213" i="7"/>
  <c r="G217" i="7" s="1"/>
  <c r="G222" i="7"/>
  <c r="G224" i="7" s="1"/>
  <c r="F156" i="7"/>
  <c r="F64" i="7"/>
  <c r="G137" i="7"/>
  <c r="G140" i="7" s="1"/>
  <c r="G203" i="7"/>
  <c r="G208" i="7" s="1"/>
  <c r="G240" i="7"/>
  <c r="G266" i="7" s="1"/>
  <c r="G129" i="7"/>
  <c r="G132" i="7" s="1"/>
  <c r="G194" i="7"/>
  <c r="G198" i="7" s="1"/>
  <c r="G54" i="7"/>
  <c r="G57" i="7" s="1"/>
  <c r="B269" i="5"/>
  <c r="B266" i="5"/>
  <c r="B265" i="5"/>
  <c r="F257" i="5"/>
  <c r="G257" i="5" s="1"/>
  <c r="F256" i="5"/>
  <c r="G256" i="5" s="1"/>
  <c r="F255" i="5"/>
  <c r="G255" i="5" s="1"/>
  <c r="F249" i="5"/>
  <c r="G249" i="5" s="1"/>
  <c r="G248" i="5"/>
  <c r="F248" i="5"/>
  <c r="F247" i="5"/>
  <c r="G247" i="5" s="1"/>
  <c r="F241" i="5"/>
  <c r="G241" i="5" s="1"/>
  <c r="F240" i="5"/>
  <c r="G240" i="5" s="1"/>
  <c r="F239" i="5"/>
  <c r="G239" i="5" s="1"/>
  <c r="F233" i="5"/>
  <c r="G233" i="5" s="1"/>
  <c r="F232" i="5"/>
  <c r="G232" i="5" s="1"/>
  <c r="F230" i="5"/>
  <c r="G230" i="5" s="1"/>
  <c r="F229" i="5"/>
  <c r="G229" i="5" s="1"/>
  <c r="E224" i="5"/>
  <c r="D224" i="5"/>
  <c r="C224" i="5"/>
  <c r="B224" i="5"/>
  <c r="F223" i="5"/>
  <c r="G223" i="5" s="1"/>
  <c r="F222" i="5"/>
  <c r="E217" i="5"/>
  <c r="D217" i="5"/>
  <c r="C217" i="5"/>
  <c r="B217" i="5"/>
  <c r="F216" i="5"/>
  <c r="G216" i="5" s="1"/>
  <c r="F215" i="5"/>
  <c r="G215" i="5" s="1"/>
  <c r="F214" i="5"/>
  <c r="G214" i="5" s="1"/>
  <c r="F213" i="5"/>
  <c r="G213" i="5" s="1"/>
  <c r="F207" i="5"/>
  <c r="G207" i="5" s="1"/>
  <c r="F206" i="5"/>
  <c r="G206" i="5" s="1"/>
  <c r="F204" i="5"/>
  <c r="G204" i="5" s="1"/>
  <c r="F203" i="5"/>
  <c r="G203" i="5" s="1"/>
  <c r="E198" i="5"/>
  <c r="D198" i="5"/>
  <c r="C198" i="5"/>
  <c r="B198" i="5"/>
  <c r="F197" i="5"/>
  <c r="F195" i="5"/>
  <c r="G195" i="5" s="1"/>
  <c r="F194" i="5"/>
  <c r="G194" i="5" s="1"/>
  <c r="E189" i="5"/>
  <c r="D189" i="5"/>
  <c r="C189" i="5"/>
  <c r="B189" i="5"/>
  <c r="F188" i="5"/>
  <c r="G188" i="5" s="1"/>
  <c r="F187" i="5"/>
  <c r="G187" i="5" s="1"/>
  <c r="F186" i="5"/>
  <c r="G186" i="5" s="1"/>
  <c r="F185" i="5"/>
  <c r="E180" i="5"/>
  <c r="D180" i="5"/>
  <c r="C180" i="5"/>
  <c r="B180" i="5"/>
  <c r="F179" i="5"/>
  <c r="G179" i="5" s="1"/>
  <c r="F178" i="5"/>
  <c r="G178" i="5" s="1"/>
  <c r="F177" i="5"/>
  <c r="F172" i="5"/>
  <c r="E172" i="5"/>
  <c r="D172" i="5"/>
  <c r="C172" i="5"/>
  <c r="B172" i="5"/>
  <c r="F171" i="5"/>
  <c r="G171" i="5" s="1"/>
  <c r="F170" i="5"/>
  <c r="G170" i="5" s="1"/>
  <c r="E165" i="5"/>
  <c r="D165" i="5"/>
  <c r="C165" i="5"/>
  <c r="B165" i="5"/>
  <c r="F164" i="5"/>
  <c r="G164" i="5" s="1"/>
  <c r="F163" i="5"/>
  <c r="G163" i="5" s="1"/>
  <c r="F162" i="5"/>
  <c r="G162" i="5" s="1"/>
  <c r="F161" i="5"/>
  <c r="F165" i="5" s="1"/>
  <c r="E156" i="5"/>
  <c r="D156" i="5"/>
  <c r="C156" i="5"/>
  <c r="B156" i="5"/>
  <c r="F155" i="5"/>
  <c r="G155" i="5" s="1"/>
  <c r="F154" i="5"/>
  <c r="G154" i="5" s="1"/>
  <c r="F153" i="5"/>
  <c r="G153" i="5" s="1"/>
  <c r="F152" i="5"/>
  <c r="F156" i="5" s="1"/>
  <c r="E147" i="5"/>
  <c r="D147" i="5"/>
  <c r="C147" i="5"/>
  <c r="B147" i="5"/>
  <c r="F146" i="5"/>
  <c r="G146" i="5" s="1"/>
  <c r="F145" i="5"/>
  <c r="F147" i="5" s="1"/>
  <c r="F140" i="5"/>
  <c r="E140" i="5"/>
  <c r="D140" i="5"/>
  <c r="C140" i="5"/>
  <c r="B140" i="5"/>
  <c r="F139" i="5"/>
  <c r="G139" i="5" s="1"/>
  <c r="F138" i="5"/>
  <c r="G138" i="5" s="1"/>
  <c r="F137" i="5"/>
  <c r="G137" i="5" s="1"/>
  <c r="G140" i="5" s="1"/>
  <c r="E132" i="5"/>
  <c r="D132" i="5"/>
  <c r="C132" i="5"/>
  <c r="B132" i="5"/>
  <c r="F131" i="5"/>
  <c r="G131" i="5" s="1"/>
  <c r="F130" i="5"/>
  <c r="G130" i="5" s="1"/>
  <c r="F129" i="5"/>
  <c r="F132" i="5" s="1"/>
  <c r="E124" i="5"/>
  <c r="D124" i="5"/>
  <c r="C124" i="5"/>
  <c r="B124" i="5"/>
  <c r="F123" i="5"/>
  <c r="G123" i="5" s="1"/>
  <c r="F122" i="5"/>
  <c r="G122" i="5" s="1"/>
  <c r="F121" i="5"/>
  <c r="G121" i="5" s="1"/>
  <c r="G124" i="5" s="1"/>
  <c r="E115" i="5"/>
  <c r="D115" i="5"/>
  <c r="C115" i="5"/>
  <c r="B115" i="5"/>
  <c r="F114" i="5"/>
  <c r="G114" i="5" s="1"/>
  <c r="F113" i="5"/>
  <c r="G113" i="5" s="1"/>
  <c r="E108" i="5"/>
  <c r="D108" i="5"/>
  <c r="C108" i="5"/>
  <c r="B108" i="5"/>
  <c r="F107" i="5"/>
  <c r="G107" i="5" s="1"/>
  <c r="F106" i="5"/>
  <c r="G106" i="5" s="1"/>
  <c r="F105" i="5"/>
  <c r="G105" i="5" s="1"/>
  <c r="F104" i="5"/>
  <c r="G104" i="5" s="1"/>
  <c r="F103" i="5"/>
  <c r="G103" i="5" s="1"/>
  <c r="E98" i="5"/>
  <c r="D98" i="5"/>
  <c r="C98" i="5"/>
  <c r="B98" i="5"/>
  <c r="F97" i="5"/>
  <c r="G97" i="5" s="1"/>
  <c r="F96" i="5"/>
  <c r="G96" i="5" s="1"/>
  <c r="F95" i="5"/>
  <c r="F98" i="5" s="1"/>
  <c r="E90" i="5"/>
  <c r="D90" i="5"/>
  <c r="C90" i="5"/>
  <c r="B90" i="5"/>
  <c r="F89" i="5"/>
  <c r="G89" i="5" s="1"/>
  <c r="F88" i="5"/>
  <c r="F86" i="5"/>
  <c r="G86" i="5" s="1"/>
  <c r="F85" i="5"/>
  <c r="G85" i="5" s="1"/>
  <c r="F87" i="5"/>
  <c r="E80" i="5"/>
  <c r="D80" i="5"/>
  <c r="C80" i="5"/>
  <c r="B80" i="5"/>
  <c r="F79" i="5"/>
  <c r="G79" i="5" s="1"/>
  <c r="F78" i="5"/>
  <c r="G78" i="5" s="1"/>
  <c r="F77" i="5"/>
  <c r="E72" i="5"/>
  <c r="D72" i="5"/>
  <c r="C72" i="5"/>
  <c r="B72" i="5"/>
  <c r="F71" i="5"/>
  <c r="G71" i="5" s="1"/>
  <c r="F70" i="5"/>
  <c r="G70" i="5" s="1"/>
  <c r="F69" i="5"/>
  <c r="G69" i="5" s="1"/>
  <c r="G72" i="5" s="1"/>
  <c r="E64" i="5"/>
  <c r="D64" i="5"/>
  <c r="C64" i="5"/>
  <c r="B64" i="5"/>
  <c r="F63" i="5"/>
  <c r="G63" i="5" s="1"/>
  <c r="F62" i="5"/>
  <c r="F64" i="5" s="1"/>
  <c r="E57" i="5"/>
  <c r="D57" i="5"/>
  <c r="C57" i="5"/>
  <c r="B57" i="5"/>
  <c r="F56" i="5"/>
  <c r="G56" i="5" s="1"/>
  <c r="F55" i="5"/>
  <c r="G55" i="5" s="1"/>
  <c r="F54" i="5"/>
  <c r="F49" i="5"/>
  <c r="E49" i="5"/>
  <c r="D49" i="5"/>
  <c r="C49" i="5"/>
  <c r="B49" i="5"/>
  <c r="F48" i="5"/>
  <c r="G48" i="5" s="1"/>
  <c r="F47" i="5"/>
  <c r="G47" i="5" s="1"/>
  <c r="F46" i="5"/>
  <c r="G46" i="5" s="1"/>
  <c r="G49" i="5" s="1"/>
  <c r="E41" i="5"/>
  <c r="D41" i="5"/>
  <c r="C41" i="5"/>
  <c r="B41" i="5"/>
  <c r="F40" i="5"/>
  <c r="G40" i="5" s="1"/>
  <c r="F39" i="5"/>
  <c r="G39" i="5" s="1"/>
  <c r="F38" i="5"/>
  <c r="G38" i="5" s="1"/>
  <c r="F37" i="5"/>
  <c r="F41" i="5" s="1"/>
  <c r="E32" i="5"/>
  <c r="D32" i="5"/>
  <c r="C32" i="5"/>
  <c r="B32" i="5"/>
  <c r="F31" i="5"/>
  <c r="G31" i="5" s="1"/>
  <c r="F30" i="5"/>
  <c r="G30" i="5" s="1"/>
  <c r="F29" i="5"/>
  <c r="G29" i="5" s="1"/>
  <c r="F28" i="5"/>
  <c r="F32" i="5" s="1"/>
  <c r="E23" i="5"/>
  <c r="D23" i="5"/>
  <c r="C23" i="5"/>
  <c r="B23" i="5"/>
  <c r="F22" i="5"/>
  <c r="G22" i="5" s="1"/>
  <c r="F21" i="5"/>
  <c r="G21" i="5" s="1"/>
  <c r="F20" i="5"/>
  <c r="F23" i="5" s="1"/>
  <c r="E15" i="5"/>
  <c r="D15" i="5"/>
  <c r="C15" i="5"/>
  <c r="B15" i="5"/>
  <c r="F14" i="5"/>
  <c r="G14" i="5" s="1"/>
  <c r="F13" i="5"/>
  <c r="G13" i="5" s="1"/>
  <c r="F12" i="5"/>
  <c r="F15" i="5" s="1"/>
  <c r="E7" i="5"/>
  <c r="D7" i="5"/>
  <c r="C7" i="5"/>
  <c r="B7" i="5"/>
  <c r="F6" i="5"/>
  <c r="G6" i="5" s="1"/>
  <c r="F5" i="5"/>
  <c r="G5" i="5" s="1"/>
  <c r="F4" i="5"/>
  <c r="G4" i="5" s="1"/>
  <c r="G7" i="5" s="1"/>
  <c r="F90" i="5" l="1"/>
  <c r="F224" i="5"/>
  <c r="F180" i="5"/>
  <c r="F57" i="5"/>
  <c r="G217" i="5"/>
  <c r="F72" i="5"/>
  <c r="F80" i="5"/>
  <c r="G172" i="5"/>
  <c r="F189" i="5"/>
  <c r="F198" i="5"/>
  <c r="G242" i="7"/>
  <c r="F270" i="7"/>
  <c r="G265" i="7"/>
  <c r="G270" i="7" s="1"/>
  <c r="G222" i="5"/>
  <c r="G224" i="5" s="1"/>
  <c r="F217" i="5"/>
  <c r="G197" i="5"/>
  <c r="G198" i="5" s="1"/>
  <c r="G185" i="5"/>
  <c r="G189" i="5" s="1"/>
  <c r="G177" i="5"/>
  <c r="G180" i="5" s="1"/>
  <c r="G161" i="5"/>
  <c r="G165" i="5" s="1"/>
  <c r="G152" i="5"/>
  <c r="G156" i="5" s="1"/>
  <c r="G145" i="5"/>
  <c r="G147" i="5" s="1"/>
  <c r="G129" i="5"/>
  <c r="G132" i="5" s="1"/>
  <c r="F124" i="5"/>
  <c r="G115" i="5"/>
  <c r="F115" i="5"/>
  <c r="G108" i="5"/>
  <c r="F108" i="5"/>
  <c r="G95" i="5"/>
  <c r="G98" i="5" s="1"/>
  <c r="G88" i="5"/>
  <c r="G90" i="5" s="1"/>
  <c r="G77" i="5"/>
  <c r="G80" i="5" s="1"/>
  <c r="G62" i="5"/>
  <c r="G64" i="5" s="1"/>
  <c r="G54" i="5"/>
  <c r="G57" i="5" s="1"/>
  <c r="G37" i="5"/>
  <c r="G41" i="5" s="1"/>
  <c r="G28" i="5"/>
  <c r="G32" i="5" s="1"/>
  <c r="G20" i="5"/>
  <c r="G23" i="5" s="1"/>
  <c r="G12" i="5"/>
  <c r="G15" i="5" s="1"/>
  <c r="F7" i="5"/>
  <c r="D263" i="1"/>
  <c r="D263" i="6"/>
  <c r="D264" i="1"/>
  <c r="D262" i="1"/>
  <c r="F244" i="1"/>
  <c r="F245" i="1"/>
  <c r="F243" i="1"/>
  <c r="F227" i="1"/>
  <c r="F228" i="1"/>
  <c r="F229" i="1"/>
  <c r="F226" i="1"/>
  <c r="F211" i="1"/>
  <c r="F212" i="1"/>
  <c r="F213" i="1"/>
  <c r="F210" i="1"/>
  <c r="F161" i="1"/>
  <c r="F162" i="1"/>
  <c r="F163" i="1"/>
  <c r="F160" i="1"/>
  <c r="B265" i="6" l="1"/>
  <c r="B261" i="6"/>
  <c r="B262" i="6"/>
  <c r="C139" i="6"/>
  <c r="B4" i="8"/>
  <c r="B5" i="8"/>
  <c r="B6" i="8"/>
  <c r="C4" i="8"/>
  <c r="C5" i="8"/>
  <c r="C6" i="8"/>
  <c r="D4" i="8"/>
  <c r="E4" i="8"/>
  <c r="D5" i="8"/>
  <c r="E5" i="8"/>
  <c r="D6" i="8"/>
  <c r="E6" i="8"/>
  <c r="G4" i="8"/>
  <c r="G5" i="8"/>
  <c r="G6" i="8"/>
  <c r="F20" i="1"/>
  <c r="F21" i="1"/>
  <c r="F22" i="1"/>
  <c r="G265" i="1" l="1"/>
  <c r="F178" i="1"/>
  <c r="F177" i="1"/>
  <c r="F176" i="1"/>
  <c r="F144" i="1"/>
  <c r="D97" i="1"/>
  <c r="G49" i="1"/>
  <c r="C49" i="6" l="1"/>
  <c r="B15" i="6" l="1"/>
  <c r="B7" i="6"/>
  <c r="C205" i="6" l="1"/>
  <c r="G139" i="6"/>
  <c r="E89" i="6"/>
  <c r="B64" i="6"/>
  <c r="D57" i="6" l="1"/>
  <c r="F184" i="1"/>
  <c r="F185" i="1"/>
  <c r="F186" i="1"/>
  <c r="F187" i="1"/>
  <c r="E23" i="1"/>
  <c r="G269" i="5" l="1"/>
  <c r="D64" i="1" l="1"/>
  <c r="B64" i="1"/>
  <c r="C64" i="1"/>
  <c r="G254" i="6" l="1"/>
  <c r="G261" i="6"/>
  <c r="E230" i="6"/>
  <c r="E164" i="6" l="1"/>
  <c r="C265" i="5"/>
  <c r="D265" i="5"/>
  <c r="E265" i="5"/>
  <c r="C266" i="5"/>
  <c r="D266" i="5"/>
  <c r="E266" i="5"/>
  <c r="B267" i="5"/>
  <c r="C267" i="5"/>
  <c r="D267" i="5"/>
  <c r="D266" i="8" s="1"/>
  <c r="E267" i="5"/>
  <c r="B268" i="5"/>
  <c r="C268" i="5"/>
  <c r="D268" i="5"/>
  <c r="E268" i="5"/>
  <c r="C269" i="5"/>
  <c r="D269" i="5"/>
  <c r="E269" i="5"/>
  <c r="G265" i="5"/>
  <c r="G266" i="5"/>
  <c r="G267" i="5"/>
  <c r="G268" i="5"/>
  <c r="G270" i="5" l="1"/>
  <c r="B270" i="5"/>
  <c r="F219" i="1"/>
  <c r="F220" i="1"/>
  <c r="F94" i="6"/>
  <c r="F95" i="6"/>
  <c r="F96" i="6"/>
  <c r="B7" i="8"/>
  <c r="C7" i="8"/>
  <c r="E7" i="8" l="1"/>
  <c r="D7" i="8"/>
  <c r="D49" i="1" l="1"/>
  <c r="F184" i="6" l="1"/>
  <c r="F169" i="6"/>
  <c r="F170" i="6"/>
  <c r="D139" i="6"/>
  <c r="G41" i="6"/>
  <c r="B107" i="6" l="1"/>
  <c r="F85" i="1" l="1"/>
  <c r="F86" i="1"/>
  <c r="F87" i="1"/>
  <c r="F88" i="1"/>
  <c r="F28" i="6"/>
  <c r="F29" i="6"/>
  <c r="F30" i="6"/>
  <c r="F31" i="6"/>
  <c r="G262" i="1" l="1"/>
  <c r="B261" i="1" l="1"/>
  <c r="C214" i="1"/>
  <c r="D146" i="6" l="1"/>
  <c r="C246" i="6"/>
  <c r="B214" i="6"/>
  <c r="C7" i="6"/>
  <c r="F12" i="1"/>
  <c r="G23" i="1" l="1"/>
  <c r="B254" i="1"/>
  <c r="D261" i="6" l="1"/>
  <c r="C242" i="5" l="1"/>
  <c r="B242" i="5"/>
  <c r="E15" i="1" l="1"/>
  <c r="B232" i="8" l="1"/>
  <c r="E64" i="6"/>
  <c r="C57" i="6"/>
  <c r="B57" i="6"/>
  <c r="E57" i="1"/>
  <c r="D57" i="1"/>
  <c r="F56" i="1"/>
  <c r="G57" i="1"/>
  <c r="C57" i="1"/>
  <c r="B57" i="1"/>
  <c r="G57" i="6"/>
  <c r="F56" i="6"/>
  <c r="E57" i="6"/>
  <c r="E54" i="8"/>
  <c r="F231" i="5" l="1"/>
  <c r="F205" i="5"/>
  <c r="B56" i="8" l="1"/>
  <c r="C56" i="8"/>
  <c r="E56" i="8"/>
  <c r="G56" i="8"/>
  <c r="D56" i="8"/>
  <c r="F56" i="8"/>
  <c r="F253" i="1"/>
  <c r="F252" i="1"/>
  <c r="F251" i="1"/>
  <c r="F237" i="1"/>
  <c r="F236" i="1"/>
  <c r="F235" i="1"/>
  <c r="F204" i="1"/>
  <c r="F203" i="1"/>
  <c r="F202" i="1"/>
  <c r="F201" i="1"/>
  <c r="F195" i="1"/>
  <c r="F194" i="1"/>
  <c r="F193" i="1"/>
  <c r="F170" i="1"/>
  <c r="F169" i="1"/>
  <c r="F154" i="1"/>
  <c r="F153" i="1"/>
  <c r="F152" i="1"/>
  <c r="F151" i="1"/>
  <c r="F145" i="1"/>
  <c r="F138" i="1"/>
  <c r="F137" i="1"/>
  <c r="F136" i="1"/>
  <c r="F130" i="1"/>
  <c r="F129" i="1"/>
  <c r="F128" i="1"/>
  <c r="F122" i="1"/>
  <c r="F121" i="1"/>
  <c r="F120" i="1"/>
  <c r="F113" i="1"/>
  <c r="F112" i="1"/>
  <c r="F106" i="1"/>
  <c r="F105" i="1"/>
  <c r="F104" i="1"/>
  <c r="F103" i="1"/>
  <c r="F102" i="1"/>
  <c r="F96" i="1"/>
  <c r="F95" i="1"/>
  <c r="F94" i="1"/>
  <c r="F79" i="1"/>
  <c r="F78" i="1"/>
  <c r="F77" i="1"/>
  <c r="F71" i="1"/>
  <c r="F70" i="1"/>
  <c r="F69" i="1"/>
  <c r="F63" i="1"/>
  <c r="F62" i="1"/>
  <c r="F55" i="1"/>
  <c r="F54" i="1"/>
  <c r="F48" i="1"/>
  <c r="F47" i="1"/>
  <c r="F46" i="1"/>
  <c r="F40" i="1"/>
  <c r="F39" i="1"/>
  <c r="F38" i="1"/>
  <c r="F37" i="1"/>
  <c r="F31" i="1"/>
  <c r="F30" i="1"/>
  <c r="F29" i="1"/>
  <c r="F28" i="1"/>
  <c r="F14" i="1"/>
  <c r="F13" i="1"/>
  <c r="F6" i="1"/>
  <c r="F5" i="1"/>
  <c r="F4" i="1"/>
  <c r="C256" i="8"/>
  <c r="B256" i="8"/>
  <c r="C255" i="8"/>
  <c r="B255" i="8"/>
  <c r="C254" i="8"/>
  <c r="B254" i="8"/>
  <c r="C248" i="8"/>
  <c r="B248" i="8"/>
  <c r="C247" i="8"/>
  <c r="B247" i="8"/>
  <c r="C246" i="8"/>
  <c r="B246" i="8"/>
  <c r="C240" i="8"/>
  <c r="B240" i="8"/>
  <c r="C239" i="8"/>
  <c r="B239" i="8"/>
  <c r="C238" i="8"/>
  <c r="B238" i="8"/>
  <c r="C232" i="8"/>
  <c r="C231" i="8"/>
  <c r="B231" i="8"/>
  <c r="C230" i="8"/>
  <c r="B230" i="8"/>
  <c r="C229" i="8"/>
  <c r="B229" i="8"/>
  <c r="C228" i="8"/>
  <c r="B228" i="8"/>
  <c r="C222" i="8"/>
  <c r="B222" i="8"/>
  <c r="C221" i="8"/>
  <c r="B221" i="8"/>
  <c r="C215" i="8"/>
  <c r="B215" i="8"/>
  <c r="C214" i="8"/>
  <c r="B214" i="8"/>
  <c r="C213" i="8"/>
  <c r="B213" i="8"/>
  <c r="C212" i="8"/>
  <c r="B212" i="8"/>
  <c r="C206" i="8"/>
  <c r="B206" i="8"/>
  <c r="C205" i="8"/>
  <c r="B205" i="8"/>
  <c r="C204" i="8"/>
  <c r="B204" i="8"/>
  <c r="C203" i="8"/>
  <c r="B203" i="8"/>
  <c r="C202" i="8"/>
  <c r="B202" i="8"/>
  <c r="C196" i="8"/>
  <c r="B196" i="8"/>
  <c r="C195" i="8"/>
  <c r="B195" i="8"/>
  <c r="C194" i="8"/>
  <c r="B194" i="8"/>
  <c r="C193" i="8"/>
  <c r="B193" i="8"/>
  <c r="C187" i="8"/>
  <c r="B187" i="8"/>
  <c r="C186" i="8"/>
  <c r="B186" i="8"/>
  <c r="C185" i="8"/>
  <c r="B185" i="8"/>
  <c r="C184" i="8"/>
  <c r="B184" i="8"/>
  <c r="C178" i="8"/>
  <c r="B178" i="8"/>
  <c r="C177" i="8"/>
  <c r="B177" i="8"/>
  <c r="C176" i="8"/>
  <c r="B176" i="8"/>
  <c r="C170" i="8"/>
  <c r="B170" i="8"/>
  <c r="C169" i="8"/>
  <c r="B169" i="8"/>
  <c r="C163" i="8"/>
  <c r="B163" i="8"/>
  <c r="C162" i="8"/>
  <c r="B162" i="8"/>
  <c r="C161" i="8"/>
  <c r="B161" i="8"/>
  <c r="C160" i="8"/>
  <c r="B160" i="8"/>
  <c r="C154" i="8"/>
  <c r="B154" i="8"/>
  <c r="C153" i="8"/>
  <c r="B153" i="8"/>
  <c r="C152" i="8"/>
  <c r="B152" i="8"/>
  <c r="C151" i="8"/>
  <c r="B151" i="8"/>
  <c r="C145" i="8"/>
  <c r="B145" i="8"/>
  <c r="C144" i="8"/>
  <c r="B144" i="8"/>
  <c r="C138" i="8"/>
  <c r="B138" i="8"/>
  <c r="C137" i="8"/>
  <c r="B137" i="8"/>
  <c r="C136" i="8"/>
  <c r="B136" i="8"/>
  <c r="C130" i="8"/>
  <c r="B130" i="8"/>
  <c r="C129" i="8"/>
  <c r="B129" i="8"/>
  <c r="C128" i="8"/>
  <c r="B128" i="8"/>
  <c r="C122" i="8"/>
  <c r="B122" i="8"/>
  <c r="C121" i="8"/>
  <c r="B121" i="8"/>
  <c r="C120" i="8"/>
  <c r="B120" i="8"/>
  <c r="C113" i="8"/>
  <c r="B113" i="8"/>
  <c r="C112" i="8"/>
  <c r="B112" i="8"/>
  <c r="C106" i="8"/>
  <c r="B106" i="8"/>
  <c r="C105" i="8"/>
  <c r="B105" i="8"/>
  <c r="C104" i="8"/>
  <c r="B104" i="8"/>
  <c r="C103" i="8"/>
  <c r="B103" i="8"/>
  <c r="C102" i="8"/>
  <c r="B102" i="8"/>
  <c r="C96" i="8"/>
  <c r="B96" i="8"/>
  <c r="C95" i="8"/>
  <c r="B95" i="8"/>
  <c r="C94" i="8"/>
  <c r="B94" i="8"/>
  <c r="C88" i="8"/>
  <c r="B88" i="8"/>
  <c r="C87" i="8"/>
  <c r="C267" i="8" s="1"/>
  <c r="B87" i="8"/>
  <c r="B267" i="8" s="1"/>
  <c r="C86" i="8"/>
  <c r="B86" i="8"/>
  <c r="C85" i="8"/>
  <c r="B85" i="8"/>
  <c r="C79" i="8"/>
  <c r="B79" i="8"/>
  <c r="C78" i="8"/>
  <c r="B78" i="8"/>
  <c r="C77" i="8"/>
  <c r="B77" i="8"/>
  <c r="C71" i="8"/>
  <c r="B71" i="8"/>
  <c r="C70" i="8"/>
  <c r="B70" i="8"/>
  <c r="C69" i="8"/>
  <c r="B69" i="8"/>
  <c r="C63" i="8"/>
  <c r="B63" i="8"/>
  <c r="C62" i="8"/>
  <c r="B62" i="8"/>
  <c r="C55" i="8"/>
  <c r="B55" i="8"/>
  <c r="C54" i="8"/>
  <c r="B54" i="8"/>
  <c r="C48" i="8"/>
  <c r="B48" i="8"/>
  <c r="C47" i="8"/>
  <c r="B47" i="8"/>
  <c r="C46" i="8"/>
  <c r="B46" i="8"/>
  <c r="C40" i="8"/>
  <c r="B40" i="8"/>
  <c r="C39" i="8"/>
  <c r="B39" i="8"/>
  <c r="C38" i="8"/>
  <c r="B38" i="8"/>
  <c r="C37" i="8"/>
  <c r="B37" i="8"/>
  <c r="C31" i="8"/>
  <c r="B31" i="8"/>
  <c r="C30" i="8"/>
  <c r="C266" i="8" s="1"/>
  <c r="B30" i="8"/>
  <c r="B266" i="8" s="1"/>
  <c r="C29" i="8"/>
  <c r="B29" i="8"/>
  <c r="C28" i="8"/>
  <c r="B28" i="8"/>
  <c r="C22" i="8"/>
  <c r="B22" i="8"/>
  <c r="C21" i="8"/>
  <c r="B21" i="8"/>
  <c r="C20" i="8"/>
  <c r="B20" i="8"/>
  <c r="C14" i="8"/>
  <c r="B14" i="8"/>
  <c r="C13" i="8"/>
  <c r="B13" i="8"/>
  <c r="B265" i="8" s="1"/>
  <c r="C12" i="8"/>
  <c r="C264" i="8" s="1"/>
  <c r="B12" i="8"/>
  <c r="G256" i="8"/>
  <c r="E256" i="8"/>
  <c r="D256" i="8"/>
  <c r="G255" i="8"/>
  <c r="E255" i="8"/>
  <c r="D255" i="8"/>
  <c r="G254" i="8"/>
  <c r="E254" i="8"/>
  <c r="D254" i="8"/>
  <c r="G248" i="8"/>
  <c r="E248" i="8"/>
  <c r="D248" i="8"/>
  <c r="G247" i="8"/>
  <c r="E247" i="8"/>
  <c r="D247" i="8"/>
  <c r="G246" i="8"/>
  <c r="E246" i="8"/>
  <c r="D246" i="8"/>
  <c r="G240" i="8"/>
  <c r="E240" i="8"/>
  <c r="D240" i="8"/>
  <c r="G239" i="8"/>
  <c r="E239" i="8"/>
  <c r="D239" i="8"/>
  <c r="G238" i="8"/>
  <c r="E238" i="8"/>
  <c r="D238" i="8"/>
  <c r="G232" i="8"/>
  <c r="E232" i="8"/>
  <c r="D232" i="8"/>
  <c r="G231" i="8"/>
  <c r="E231" i="8"/>
  <c r="D231" i="8"/>
  <c r="G229" i="8"/>
  <c r="E229" i="8"/>
  <c r="D229" i="8"/>
  <c r="G228" i="8"/>
  <c r="E228" i="8"/>
  <c r="D228" i="8"/>
  <c r="G222" i="8"/>
  <c r="E222" i="8"/>
  <c r="D222" i="8"/>
  <c r="G221" i="8"/>
  <c r="E221" i="8"/>
  <c r="D221" i="8"/>
  <c r="G215" i="8"/>
  <c r="E215" i="8"/>
  <c r="D215" i="8"/>
  <c r="G214" i="8"/>
  <c r="E214" i="8"/>
  <c r="D214" i="8"/>
  <c r="G213" i="8"/>
  <c r="E213" i="8"/>
  <c r="D213" i="8"/>
  <c r="G212" i="8"/>
  <c r="E212" i="8"/>
  <c r="D212" i="8"/>
  <c r="G206" i="8"/>
  <c r="E206" i="8"/>
  <c r="D206" i="8"/>
  <c r="G205" i="8"/>
  <c r="E205" i="8"/>
  <c r="D205" i="8"/>
  <c r="G203" i="8"/>
  <c r="E203" i="8"/>
  <c r="D203" i="8"/>
  <c r="G202" i="8"/>
  <c r="E202" i="8"/>
  <c r="D202" i="8"/>
  <c r="G196" i="8"/>
  <c r="E196" i="8"/>
  <c r="D196" i="8"/>
  <c r="G194" i="8"/>
  <c r="E194" i="8"/>
  <c r="D194" i="8"/>
  <c r="G193" i="8"/>
  <c r="E193" i="8"/>
  <c r="D193" i="8"/>
  <c r="G187" i="8"/>
  <c r="E187" i="8"/>
  <c r="D187" i="8"/>
  <c r="G186" i="8"/>
  <c r="E186" i="8"/>
  <c r="D186" i="8"/>
  <c r="G185" i="8"/>
  <c r="E185" i="8"/>
  <c r="D185" i="8"/>
  <c r="G184" i="8"/>
  <c r="E184" i="8"/>
  <c r="D184" i="8"/>
  <c r="G178" i="8"/>
  <c r="E178" i="8"/>
  <c r="D178" i="8"/>
  <c r="G177" i="8"/>
  <c r="E177" i="8"/>
  <c r="D177" i="8"/>
  <c r="G176" i="8"/>
  <c r="E176" i="8"/>
  <c r="D176" i="8"/>
  <c r="G170" i="8"/>
  <c r="E170" i="8"/>
  <c r="D170" i="8"/>
  <c r="G169" i="8"/>
  <c r="E169" i="8"/>
  <c r="D169" i="8"/>
  <c r="G163" i="8"/>
  <c r="E163" i="8"/>
  <c r="D163" i="8"/>
  <c r="G162" i="8"/>
  <c r="E162" i="8"/>
  <c r="D162" i="8"/>
  <c r="G161" i="8"/>
  <c r="E161" i="8"/>
  <c r="D161" i="8"/>
  <c r="G160" i="8"/>
  <c r="E160" i="8"/>
  <c r="D160" i="8"/>
  <c r="G154" i="8"/>
  <c r="E154" i="8"/>
  <c r="D154" i="8"/>
  <c r="G153" i="8"/>
  <c r="E153" i="8"/>
  <c r="D153" i="8"/>
  <c r="G152" i="8"/>
  <c r="E152" i="8"/>
  <c r="D152" i="8"/>
  <c r="G151" i="8"/>
  <c r="E151" i="8"/>
  <c r="D151" i="8"/>
  <c r="G145" i="8"/>
  <c r="E145" i="8"/>
  <c r="D145" i="8"/>
  <c r="G144" i="8"/>
  <c r="E144" i="8"/>
  <c r="D144" i="8"/>
  <c r="G138" i="8"/>
  <c r="E138" i="8"/>
  <c r="D138" i="8"/>
  <c r="G137" i="8"/>
  <c r="E137" i="8"/>
  <c r="D137" i="8"/>
  <c r="G136" i="8"/>
  <c r="E136" i="8"/>
  <c r="D136" i="8"/>
  <c r="G130" i="8"/>
  <c r="E130" i="8"/>
  <c r="D130" i="8"/>
  <c r="G129" i="8"/>
  <c r="E129" i="8"/>
  <c r="D129" i="8"/>
  <c r="G128" i="8"/>
  <c r="E128" i="8"/>
  <c r="D128" i="8"/>
  <c r="G122" i="8"/>
  <c r="E122" i="8"/>
  <c r="D122" i="8"/>
  <c r="G121" i="8"/>
  <c r="E121" i="8"/>
  <c r="D121" i="8"/>
  <c r="G120" i="8"/>
  <c r="E120" i="8"/>
  <c r="D120" i="8"/>
  <c r="G113" i="8"/>
  <c r="E113" i="8"/>
  <c r="D113" i="8"/>
  <c r="G112" i="8"/>
  <c r="E112" i="8"/>
  <c r="D112" i="8"/>
  <c r="D105" i="8"/>
  <c r="E105" i="8"/>
  <c r="G105" i="8"/>
  <c r="D106" i="8"/>
  <c r="E106" i="8"/>
  <c r="G106" i="8"/>
  <c r="G104" i="8"/>
  <c r="E104" i="8"/>
  <c r="D104" i="8"/>
  <c r="G103" i="8"/>
  <c r="E103" i="8"/>
  <c r="D103" i="8"/>
  <c r="G102" i="8"/>
  <c r="E102" i="8"/>
  <c r="D102" i="8"/>
  <c r="G96" i="8"/>
  <c r="E96" i="8"/>
  <c r="D96" i="8"/>
  <c r="G95" i="8"/>
  <c r="E95" i="8"/>
  <c r="D95" i="8"/>
  <c r="G94" i="8"/>
  <c r="E94" i="8"/>
  <c r="D94" i="8"/>
  <c r="D87" i="8"/>
  <c r="E87" i="8"/>
  <c r="G87" i="8"/>
  <c r="D88" i="8"/>
  <c r="E88" i="8"/>
  <c r="G88" i="8"/>
  <c r="G86" i="8"/>
  <c r="E86" i="8"/>
  <c r="D86" i="8"/>
  <c r="G85" i="8"/>
  <c r="E85" i="8"/>
  <c r="D85" i="8"/>
  <c r="G79" i="8"/>
  <c r="E79" i="8"/>
  <c r="D79" i="8"/>
  <c r="G78" i="8"/>
  <c r="E78" i="8"/>
  <c r="D78" i="8"/>
  <c r="G77" i="8"/>
  <c r="E77" i="8"/>
  <c r="D77" i="8"/>
  <c r="G71" i="8"/>
  <c r="E71" i="8"/>
  <c r="D71" i="8"/>
  <c r="G70" i="8"/>
  <c r="E70" i="8"/>
  <c r="D70" i="8"/>
  <c r="G69" i="8"/>
  <c r="E69" i="8"/>
  <c r="D69" i="8"/>
  <c r="G63" i="8"/>
  <c r="E63" i="8"/>
  <c r="D63" i="8"/>
  <c r="G62" i="8"/>
  <c r="E62" i="8"/>
  <c r="D62" i="8"/>
  <c r="G55" i="8"/>
  <c r="E55" i="8"/>
  <c r="D55" i="8"/>
  <c r="G54" i="8"/>
  <c r="D54" i="8"/>
  <c r="G48" i="8"/>
  <c r="E48" i="8"/>
  <c r="D48" i="8"/>
  <c r="G47" i="8"/>
  <c r="E47" i="8"/>
  <c r="D47" i="8"/>
  <c r="G46" i="8"/>
  <c r="E46" i="8"/>
  <c r="D46" i="8"/>
  <c r="G40" i="8"/>
  <c r="E40" i="8"/>
  <c r="D40" i="8"/>
  <c r="G39" i="8"/>
  <c r="E39" i="8"/>
  <c r="D39" i="8"/>
  <c r="G38" i="8"/>
  <c r="E38" i="8"/>
  <c r="D38" i="8"/>
  <c r="G37" i="8"/>
  <c r="E37" i="8"/>
  <c r="D37" i="8"/>
  <c r="D31" i="8"/>
  <c r="E31" i="8"/>
  <c r="G31" i="8"/>
  <c r="G30" i="8"/>
  <c r="E30" i="8"/>
  <c r="D30" i="8"/>
  <c r="G29" i="8"/>
  <c r="E29" i="8"/>
  <c r="D29" i="8"/>
  <c r="G28" i="8"/>
  <c r="E28" i="8"/>
  <c r="D28" i="8"/>
  <c r="G22" i="8"/>
  <c r="E22" i="8"/>
  <c r="D22" i="8"/>
  <c r="G21" i="8"/>
  <c r="E21" i="8"/>
  <c r="D21" i="8"/>
  <c r="G20" i="8"/>
  <c r="E20" i="8"/>
  <c r="D20" i="8"/>
  <c r="G14" i="8"/>
  <c r="E14" i="8"/>
  <c r="D14" i="8"/>
  <c r="G13" i="8"/>
  <c r="E13" i="8"/>
  <c r="D13" i="8"/>
  <c r="G12" i="8"/>
  <c r="E12" i="8"/>
  <c r="D12" i="8"/>
  <c r="G258" i="5"/>
  <c r="E258" i="5"/>
  <c r="D258" i="5"/>
  <c r="C258" i="5"/>
  <c r="B258" i="5"/>
  <c r="G250" i="5"/>
  <c r="E250" i="5"/>
  <c r="D250" i="5"/>
  <c r="C250" i="5"/>
  <c r="B250" i="5"/>
  <c r="F250" i="5"/>
  <c r="G242" i="5"/>
  <c r="E242" i="5"/>
  <c r="D242" i="5"/>
  <c r="G234" i="5"/>
  <c r="E234" i="5"/>
  <c r="D234" i="5"/>
  <c r="C234" i="5"/>
  <c r="B234" i="5"/>
  <c r="G208" i="5"/>
  <c r="E208" i="5"/>
  <c r="D208" i="5"/>
  <c r="C208" i="5"/>
  <c r="B208" i="5"/>
  <c r="F208" i="5"/>
  <c r="E265" i="1"/>
  <c r="D265" i="1"/>
  <c r="C265" i="1"/>
  <c r="B265" i="1"/>
  <c r="G264" i="1"/>
  <c r="E264" i="1"/>
  <c r="C264" i="1"/>
  <c r="B264" i="1"/>
  <c r="G263" i="1"/>
  <c r="G266" i="8" s="1"/>
  <c r="E263" i="1"/>
  <c r="C263" i="1"/>
  <c r="B263" i="1"/>
  <c r="E262" i="1"/>
  <c r="C262" i="1"/>
  <c r="B262" i="1"/>
  <c r="G261" i="1"/>
  <c r="E261" i="1"/>
  <c r="D261" i="1"/>
  <c r="C261" i="1"/>
  <c r="G254" i="1"/>
  <c r="E254" i="1"/>
  <c r="D254" i="1"/>
  <c r="C254" i="1"/>
  <c r="G246" i="1"/>
  <c r="E246" i="1"/>
  <c r="D246" i="1"/>
  <c r="C246" i="1"/>
  <c r="B246" i="1"/>
  <c r="G238" i="1"/>
  <c r="E238" i="1"/>
  <c r="D238" i="1"/>
  <c r="C238" i="1"/>
  <c r="B238" i="1"/>
  <c r="G230" i="1"/>
  <c r="E230" i="1"/>
  <c r="E230" i="8" s="1"/>
  <c r="D230" i="1"/>
  <c r="C230" i="1"/>
  <c r="B230" i="1"/>
  <c r="G221" i="1"/>
  <c r="E221" i="1"/>
  <c r="D221" i="1"/>
  <c r="C221" i="1"/>
  <c r="B221" i="1"/>
  <c r="G214" i="1"/>
  <c r="E214" i="1"/>
  <c r="D214" i="1"/>
  <c r="B214" i="1"/>
  <c r="G205" i="1"/>
  <c r="E205" i="1"/>
  <c r="D205" i="1"/>
  <c r="C205" i="1"/>
  <c r="B205" i="1"/>
  <c r="G196" i="1"/>
  <c r="E196" i="1"/>
  <c r="D196" i="1"/>
  <c r="C196" i="1"/>
  <c r="B196" i="1"/>
  <c r="G188" i="1"/>
  <c r="E188" i="1"/>
  <c r="D188" i="1"/>
  <c r="C188" i="1"/>
  <c r="B188" i="1"/>
  <c r="G179" i="1"/>
  <c r="E179" i="1"/>
  <c r="D179" i="1"/>
  <c r="C179" i="1"/>
  <c r="B179" i="1"/>
  <c r="G171" i="1"/>
  <c r="E171" i="1"/>
  <c r="D171" i="1"/>
  <c r="C171" i="1"/>
  <c r="B171" i="1"/>
  <c r="G164" i="1"/>
  <c r="E164" i="1"/>
  <c r="D164" i="1"/>
  <c r="C164" i="1"/>
  <c r="B164" i="1"/>
  <c r="G155" i="1"/>
  <c r="E155" i="1"/>
  <c r="D155" i="1"/>
  <c r="C155" i="1"/>
  <c r="B155" i="1"/>
  <c r="G146" i="1"/>
  <c r="E146" i="1"/>
  <c r="D146" i="1"/>
  <c r="C146" i="1"/>
  <c r="B146" i="1"/>
  <c r="G139" i="1"/>
  <c r="E139" i="1"/>
  <c r="D139" i="1"/>
  <c r="C139" i="1"/>
  <c r="B139" i="1"/>
  <c r="G131" i="1"/>
  <c r="E131" i="1"/>
  <c r="D131" i="1"/>
  <c r="C131" i="1"/>
  <c r="B131" i="1"/>
  <c r="G123" i="1"/>
  <c r="E123" i="1"/>
  <c r="D123" i="1"/>
  <c r="C123" i="1"/>
  <c r="B123" i="1"/>
  <c r="G114" i="1"/>
  <c r="E114" i="1"/>
  <c r="D114" i="1"/>
  <c r="C114" i="1"/>
  <c r="B114" i="1"/>
  <c r="G107" i="1"/>
  <c r="E107" i="1"/>
  <c r="D107" i="1"/>
  <c r="C107" i="1"/>
  <c r="B107" i="1"/>
  <c r="G97" i="1"/>
  <c r="E97" i="1"/>
  <c r="C97" i="1"/>
  <c r="B97" i="1"/>
  <c r="G89" i="1"/>
  <c r="E89" i="1"/>
  <c r="D89" i="1"/>
  <c r="C89" i="1"/>
  <c r="B89" i="1"/>
  <c r="G80" i="1"/>
  <c r="E80" i="1"/>
  <c r="D80" i="1"/>
  <c r="C80" i="1"/>
  <c r="B80" i="1"/>
  <c r="G72" i="1"/>
  <c r="E72" i="1"/>
  <c r="D72" i="1"/>
  <c r="C72" i="1"/>
  <c r="B72" i="1"/>
  <c r="G64" i="1"/>
  <c r="E64" i="1"/>
  <c r="E49" i="1"/>
  <c r="C49" i="1"/>
  <c r="B49" i="1"/>
  <c r="G41" i="1"/>
  <c r="E41" i="1"/>
  <c r="D41" i="1"/>
  <c r="C41" i="1"/>
  <c r="B41" i="1"/>
  <c r="G32" i="1"/>
  <c r="E32" i="1"/>
  <c r="D32" i="1"/>
  <c r="C32" i="1"/>
  <c r="B32" i="1"/>
  <c r="D23" i="1"/>
  <c r="C23" i="1"/>
  <c r="B23" i="1"/>
  <c r="G15" i="1"/>
  <c r="D15" i="1"/>
  <c r="C15" i="1"/>
  <c r="B15" i="1"/>
  <c r="G7" i="1"/>
  <c r="E7" i="1"/>
  <c r="D7" i="1"/>
  <c r="C7" i="1"/>
  <c r="B7" i="1"/>
  <c r="C261" i="6"/>
  <c r="C262" i="6"/>
  <c r="C263" i="6"/>
  <c r="C264" i="6"/>
  <c r="C265" i="6"/>
  <c r="B264" i="6"/>
  <c r="B263" i="6"/>
  <c r="G265" i="6"/>
  <c r="G264" i="6"/>
  <c r="G267" i="8" s="1"/>
  <c r="G263" i="6"/>
  <c r="G262" i="6"/>
  <c r="E265" i="6"/>
  <c r="E264" i="6"/>
  <c r="E267" i="8" s="1"/>
  <c r="E263" i="6"/>
  <c r="E262" i="6"/>
  <c r="E261" i="6"/>
  <c r="D265" i="6"/>
  <c r="D264" i="6"/>
  <c r="D267" i="8" s="1"/>
  <c r="D262" i="6"/>
  <c r="B264" i="8" l="1"/>
  <c r="B268" i="8"/>
  <c r="G266" i="6"/>
  <c r="B266" i="1"/>
  <c r="G264" i="8"/>
  <c r="C265" i="8"/>
  <c r="C268" i="8"/>
  <c r="D265" i="8"/>
  <c r="D264" i="8"/>
  <c r="E266" i="8"/>
  <c r="B266" i="6"/>
  <c r="G266" i="1"/>
  <c r="B241" i="8"/>
  <c r="D270" i="5"/>
  <c r="F57" i="1"/>
  <c r="E266" i="1"/>
  <c r="B207" i="8"/>
  <c r="B89" i="8"/>
  <c r="B123" i="8"/>
  <c r="E57" i="8"/>
  <c r="B41" i="8"/>
  <c r="B233" i="8"/>
  <c r="B197" i="8"/>
  <c r="B179" i="8"/>
  <c r="B146" i="8"/>
  <c r="B97" i="8"/>
  <c r="C57" i="8"/>
  <c r="G57" i="8"/>
  <c r="B257" i="8"/>
  <c r="B164" i="8"/>
  <c r="B139" i="8"/>
  <c r="B64" i="8"/>
  <c r="D57" i="8"/>
  <c r="B32" i="8"/>
  <c r="F242" i="5"/>
  <c r="C266" i="6"/>
  <c r="B15" i="8"/>
  <c r="D114" i="8"/>
  <c r="B249" i="8"/>
  <c r="B216" i="8"/>
  <c r="B155" i="8"/>
  <c r="B114" i="8"/>
  <c r="B107" i="8"/>
  <c r="B80" i="8"/>
  <c r="C64" i="8"/>
  <c r="C257" i="8"/>
  <c r="B57" i="8"/>
  <c r="B72" i="8"/>
  <c r="B171" i="8"/>
  <c r="B223" i="8"/>
  <c r="B49" i="8"/>
  <c r="B23" i="8"/>
  <c r="G41" i="8"/>
  <c r="G164" i="8"/>
  <c r="G23" i="8"/>
  <c r="D97" i="8"/>
  <c r="D139" i="8"/>
  <c r="D179" i="8"/>
  <c r="G72" i="8"/>
  <c r="D89" i="8"/>
  <c r="G89" i="8"/>
  <c r="G107" i="8"/>
  <c r="D155" i="8"/>
  <c r="G216" i="8"/>
  <c r="C41" i="8"/>
  <c r="C49" i="8"/>
  <c r="C72" i="8"/>
  <c r="C80" i="8"/>
  <c r="C89" i="8"/>
  <c r="C107" i="8"/>
  <c r="C114" i="8"/>
  <c r="C123" i="8"/>
  <c r="C131" i="8"/>
  <c r="C139" i="8"/>
  <c r="C146" i="8"/>
  <c r="C164" i="8"/>
  <c r="C171" i="8"/>
  <c r="C179" i="8"/>
  <c r="C188" i="8"/>
  <c r="C197" i="8"/>
  <c r="C207" i="8"/>
  <c r="C216" i="8"/>
  <c r="C223" i="8"/>
  <c r="C241" i="8"/>
  <c r="C249" i="8"/>
  <c r="F267" i="5"/>
  <c r="D223" i="8"/>
  <c r="G97" i="8"/>
  <c r="G131" i="8"/>
  <c r="G123" i="8"/>
  <c r="D49" i="8"/>
  <c r="D32" i="8"/>
  <c r="F269" i="5"/>
  <c r="F268" i="5"/>
  <c r="F234" i="5"/>
  <c r="D15" i="8"/>
  <c r="D23" i="8"/>
  <c r="E32" i="8"/>
  <c r="G265" i="8"/>
  <c r="G49" i="8"/>
  <c r="D64" i="8"/>
  <c r="G80" i="8"/>
  <c r="E97" i="8"/>
  <c r="D107" i="8"/>
  <c r="D123" i="8"/>
  <c r="D146" i="8"/>
  <c r="D164" i="8"/>
  <c r="G188" i="8"/>
  <c r="G207" i="8"/>
  <c r="D233" i="8"/>
  <c r="D249" i="8"/>
  <c r="G257" i="8"/>
  <c r="F265" i="5"/>
  <c r="F258" i="5"/>
  <c r="E270" i="5"/>
  <c r="G114" i="8"/>
  <c r="F266" i="5"/>
  <c r="C270" i="5"/>
  <c r="D72" i="8"/>
  <c r="E268" i="8"/>
  <c r="G32" i="8"/>
  <c r="G268" i="8"/>
  <c r="E114" i="8"/>
  <c r="E139" i="8"/>
  <c r="G155" i="8"/>
  <c r="G171" i="8"/>
  <c r="D171" i="8"/>
  <c r="E179" i="8"/>
  <c r="G179" i="8"/>
  <c r="D188" i="8"/>
  <c r="E188" i="8"/>
  <c r="D197" i="8"/>
  <c r="E197" i="8"/>
  <c r="D207" i="8"/>
  <c r="E207" i="8"/>
  <c r="E216" i="8"/>
  <c r="E223" i="8"/>
  <c r="G223" i="8"/>
  <c r="D241" i="8"/>
  <c r="E241" i="8"/>
  <c r="D257" i="8"/>
  <c r="D131" i="8"/>
  <c r="G139" i="8"/>
  <c r="G146" i="8"/>
  <c r="G197" i="8"/>
  <c r="D216" i="8"/>
  <c r="G241" i="8"/>
  <c r="G249" i="8"/>
  <c r="E257" i="8"/>
  <c r="D41" i="8"/>
  <c r="E49" i="8"/>
  <c r="G64" i="8"/>
  <c r="F261" i="1"/>
  <c r="F205" i="1"/>
  <c r="F238" i="1"/>
  <c r="F32" i="1"/>
  <c r="F64" i="1"/>
  <c r="F139" i="1"/>
  <c r="F146" i="1"/>
  <c r="F171" i="1"/>
  <c r="F188" i="1"/>
  <c r="F254" i="1"/>
  <c r="F41" i="1"/>
  <c r="F264" i="1"/>
  <c r="F97" i="1"/>
  <c r="F131" i="1"/>
  <c r="F214" i="1"/>
  <c r="C266" i="1"/>
  <c r="E41" i="8"/>
  <c r="D80" i="8"/>
  <c r="F80" i="1"/>
  <c r="F114" i="1"/>
  <c r="F164" i="1"/>
  <c r="F262" i="1"/>
  <c r="F15" i="1"/>
  <c r="F107" i="1"/>
  <c r="F265" i="1"/>
  <c r="F23" i="1"/>
  <c r="F179" i="1"/>
  <c r="G15" i="8"/>
  <c r="F7" i="1"/>
  <c r="F263" i="1"/>
  <c r="F49" i="1"/>
  <c r="F72" i="1"/>
  <c r="F89" i="1"/>
  <c r="F123" i="1"/>
  <c r="F155" i="1"/>
  <c r="F196" i="1"/>
  <c r="F221" i="1"/>
  <c r="F230" i="1"/>
  <c r="F246" i="1"/>
  <c r="D266" i="1"/>
  <c r="E264" i="8"/>
  <c r="E80" i="8"/>
  <c r="E23" i="8"/>
  <c r="E72" i="8"/>
  <c r="E107" i="8"/>
  <c r="E131" i="8"/>
  <c r="E155" i="8"/>
  <c r="E164" i="8"/>
  <c r="E171" i="8"/>
  <c r="E89" i="8"/>
  <c r="E146" i="8"/>
  <c r="E64" i="8"/>
  <c r="E123" i="8"/>
  <c r="E233" i="8"/>
  <c r="E249" i="8"/>
  <c r="D268" i="8"/>
  <c r="B188" i="8"/>
  <c r="B131" i="8"/>
  <c r="C15" i="8"/>
  <c r="C32" i="8"/>
  <c r="C97" i="8"/>
  <c r="C155" i="8"/>
  <c r="C233" i="8"/>
  <c r="C23" i="8"/>
  <c r="E265" i="8"/>
  <c r="E15" i="8"/>
  <c r="G7" i="8"/>
  <c r="D266" i="6"/>
  <c r="E266" i="6"/>
  <c r="F4" i="6"/>
  <c r="F4" i="8" s="1"/>
  <c r="F5" i="6"/>
  <c r="F5" i="8" s="1"/>
  <c r="F6" i="6"/>
  <c r="F6" i="8" s="1"/>
  <c r="D7" i="6"/>
  <c r="E7" i="6"/>
  <c r="G7" i="6"/>
  <c r="F12" i="6"/>
  <c r="F12" i="8" s="1"/>
  <c r="F13" i="6"/>
  <c r="F13" i="8" s="1"/>
  <c r="F14" i="6"/>
  <c r="F14" i="8" s="1"/>
  <c r="C15" i="6"/>
  <c r="D15" i="6"/>
  <c r="E15" i="6"/>
  <c r="G15" i="6"/>
  <c r="F20" i="6"/>
  <c r="F20" i="8" s="1"/>
  <c r="F21" i="6"/>
  <c r="F21" i="8" s="1"/>
  <c r="F22" i="6"/>
  <c r="F22" i="8" s="1"/>
  <c r="B23" i="6"/>
  <c r="C23" i="6"/>
  <c r="D23" i="6"/>
  <c r="E23" i="6"/>
  <c r="G23" i="6"/>
  <c r="F28" i="8"/>
  <c r="F29" i="8"/>
  <c r="F30" i="8"/>
  <c r="F31" i="8"/>
  <c r="B32" i="6"/>
  <c r="C32" i="6"/>
  <c r="D32" i="6"/>
  <c r="E32" i="6"/>
  <c r="G32" i="6"/>
  <c r="F37" i="6"/>
  <c r="F37" i="8" s="1"/>
  <c r="F38" i="6"/>
  <c r="F38" i="8" s="1"/>
  <c r="F39" i="6"/>
  <c r="F39" i="8" s="1"/>
  <c r="F40" i="6"/>
  <c r="F40" i="8" s="1"/>
  <c r="B41" i="6"/>
  <c r="C41" i="6"/>
  <c r="D41" i="6"/>
  <c r="E41" i="6"/>
  <c r="F46" i="6"/>
  <c r="F46" i="8" s="1"/>
  <c r="F47" i="6"/>
  <c r="F47" i="8" s="1"/>
  <c r="F48" i="6"/>
  <c r="F48" i="8" s="1"/>
  <c r="B49" i="6"/>
  <c r="D49" i="6"/>
  <c r="E49" i="6"/>
  <c r="G49" i="6"/>
  <c r="F54" i="6"/>
  <c r="F55" i="6"/>
  <c r="F55" i="8" s="1"/>
  <c r="F62" i="6"/>
  <c r="F62" i="8" s="1"/>
  <c r="F63" i="6"/>
  <c r="F63" i="8" s="1"/>
  <c r="C64" i="6"/>
  <c r="D64" i="6"/>
  <c r="G64" i="6"/>
  <c r="F69" i="6"/>
  <c r="F69" i="8" s="1"/>
  <c r="F70" i="6"/>
  <c r="F70" i="8" s="1"/>
  <c r="F71" i="6"/>
  <c r="F71" i="8" s="1"/>
  <c r="B72" i="6"/>
  <c r="C72" i="6"/>
  <c r="D72" i="6"/>
  <c r="E72" i="6"/>
  <c r="G72" i="6"/>
  <c r="F77" i="6"/>
  <c r="F77" i="8" s="1"/>
  <c r="F78" i="6"/>
  <c r="F78" i="8" s="1"/>
  <c r="F79" i="6"/>
  <c r="F79" i="8" s="1"/>
  <c r="B80" i="6"/>
  <c r="C80" i="6"/>
  <c r="D80" i="6"/>
  <c r="E80" i="6"/>
  <c r="G80" i="6"/>
  <c r="F85" i="6"/>
  <c r="F85" i="8" s="1"/>
  <c r="F86" i="6"/>
  <c r="F86" i="8" s="1"/>
  <c r="F87" i="6"/>
  <c r="F87" i="8" s="1"/>
  <c r="F88" i="6"/>
  <c r="F88" i="8" s="1"/>
  <c r="B89" i="6"/>
  <c r="C89" i="6"/>
  <c r="D89" i="6"/>
  <c r="G89" i="6"/>
  <c r="F94" i="8"/>
  <c r="F95" i="8"/>
  <c r="F96" i="8"/>
  <c r="B97" i="6"/>
  <c r="C97" i="6"/>
  <c r="D97" i="6"/>
  <c r="E97" i="6"/>
  <c r="G97" i="6"/>
  <c r="F102" i="6"/>
  <c r="F102" i="8" s="1"/>
  <c r="F103" i="6"/>
  <c r="F103" i="8" s="1"/>
  <c r="F104" i="6"/>
  <c r="F104" i="8" s="1"/>
  <c r="F105" i="6"/>
  <c r="F105" i="8" s="1"/>
  <c r="F106" i="6"/>
  <c r="F106" i="8" s="1"/>
  <c r="C107" i="6"/>
  <c r="D107" i="6"/>
  <c r="E107" i="6"/>
  <c r="G107" i="6"/>
  <c r="F112" i="6"/>
  <c r="F112" i="8" s="1"/>
  <c r="F113" i="6"/>
  <c r="F113" i="8" s="1"/>
  <c r="B114" i="6"/>
  <c r="C114" i="6"/>
  <c r="D114" i="6"/>
  <c r="E114" i="6"/>
  <c r="G114" i="6"/>
  <c r="F120" i="6"/>
  <c r="F120" i="8" s="1"/>
  <c r="F121" i="6"/>
  <c r="F121" i="8" s="1"/>
  <c r="F122" i="6"/>
  <c r="F122" i="8" s="1"/>
  <c r="B123" i="6"/>
  <c r="C123" i="6"/>
  <c r="D123" i="6"/>
  <c r="E123" i="6"/>
  <c r="G123" i="6"/>
  <c r="F128" i="6"/>
  <c r="F128" i="8" s="1"/>
  <c r="F129" i="6"/>
  <c r="F129" i="8" s="1"/>
  <c r="F130" i="6"/>
  <c r="F130" i="8" s="1"/>
  <c r="B131" i="6"/>
  <c r="C131" i="6"/>
  <c r="D131" i="6"/>
  <c r="E131" i="6"/>
  <c r="G131" i="6"/>
  <c r="F136" i="6"/>
  <c r="F136" i="8" s="1"/>
  <c r="F137" i="6"/>
  <c r="F137" i="8" s="1"/>
  <c r="F138" i="6"/>
  <c r="F138" i="8" s="1"/>
  <c r="B139" i="6"/>
  <c r="E139" i="6"/>
  <c r="F144" i="6"/>
  <c r="F144" i="8" s="1"/>
  <c r="F145" i="6"/>
  <c r="F145" i="8" s="1"/>
  <c r="B146" i="6"/>
  <c r="C146" i="6"/>
  <c r="E146" i="6"/>
  <c r="G146" i="6"/>
  <c r="F151" i="6"/>
  <c r="F151" i="8" s="1"/>
  <c r="F152" i="6"/>
  <c r="F152" i="8" s="1"/>
  <c r="F153" i="6"/>
  <c r="F153" i="8" s="1"/>
  <c r="F154" i="6"/>
  <c r="F154" i="8" s="1"/>
  <c r="B155" i="6"/>
  <c r="C155" i="6"/>
  <c r="D155" i="6"/>
  <c r="E155" i="6"/>
  <c r="G155" i="6"/>
  <c r="F160" i="6"/>
  <c r="F160" i="8" s="1"/>
  <c r="F161" i="6"/>
  <c r="F161" i="8" s="1"/>
  <c r="F162" i="6"/>
  <c r="F162" i="8" s="1"/>
  <c r="F163" i="6"/>
  <c r="F163" i="8" s="1"/>
  <c r="B164" i="6"/>
  <c r="C164" i="6"/>
  <c r="D164" i="6"/>
  <c r="G164" i="6"/>
  <c r="F169" i="8"/>
  <c r="F170" i="8"/>
  <c r="B171" i="6"/>
  <c r="C171" i="6"/>
  <c r="D171" i="6"/>
  <c r="E171" i="6"/>
  <c r="G171" i="6"/>
  <c r="F176" i="6"/>
  <c r="F176" i="8" s="1"/>
  <c r="F177" i="6"/>
  <c r="F177" i="8" s="1"/>
  <c r="F178" i="6"/>
  <c r="F178" i="8" s="1"/>
  <c r="B179" i="6"/>
  <c r="C179" i="6"/>
  <c r="D179" i="6"/>
  <c r="E179" i="6"/>
  <c r="G179" i="6"/>
  <c r="F184" i="8"/>
  <c r="F185" i="6"/>
  <c r="F185" i="8" s="1"/>
  <c r="F186" i="6"/>
  <c r="F186" i="8" s="1"/>
  <c r="F187" i="6"/>
  <c r="F187" i="8" s="1"/>
  <c r="B188" i="6"/>
  <c r="C188" i="6"/>
  <c r="D188" i="6"/>
  <c r="E188" i="6"/>
  <c r="G188" i="6"/>
  <c r="F193" i="6"/>
  <c r="F193" i="8" s="1"/>
  <c r="F194" i="6"/>
  <c r="F194" i="8" s="1"/>
  <c r="F195" i="6"/>
  <c r="B196" i="6"/>
  <c r="C196" i="6"/>
  <c r="D196" i="6"/>
  <c r="E196" i="6"/>
  <c r="G196" i="6"/>
  <c r="F201" i="6"/>
  <c r="F202" i="8" s="1"/>
  <c r="F202" i="6"/>
  <c r="F203" i="8" s="1"/>
  <c r="F203" i="6"/>
  <c r="F205" i="8" s="1"/>
  <c r="F204" i="6"/>
  <c r="B205" i="6"/>
  <c r="D205" i="6"/>
  <c r="E205" i="6"/>
  <c r="G205" i="6"/>
  <c r="F210" i="6"/>
  <c r="F212" i="8" s="1"/>
  <c r="F211" i="6"/>
  <c r="F213" i="8" s="1"/>
  <c r="F212" i="6"/>
  <c r="F214" i="8" s="1"/>
  <c r="F213" i="6"/>
  <c r="F215" i="8" s="1"/>
  <c r="C214" i="6"/>
  <c r="D214" i="6"/>
  <c r="E214" i="6"/>
  <c r="G214" i="6"/>
  <c r="F219" i="6"/>
  <c r="F221" i="8" s="1"/>
  <c r="F220" i="6"/>
  <c r="F222" i="8" s="1"/>
  <c r="B221" i="6"/>
  <c r="C221" i="6"/>
  <c r="D221" i="6"/>
  <c r="E221" i="6"/>
  <c r="G221" i="6"/>
  <c r="F226" i="6"/>
  <c r="F228" i="8" s="1"/>
  <c r="F227" i="6"/>
  <c r="F229" i="8" s="1"/>
  <c r="F228" i="6"/>
  <c r="F231" i="8" s="1"/>
  <c r="F229" i="6"/>
  <c r="F232" i="8" s="1"/>
  <c r="B230" i="6"/>
  <c r="C230" i="6"/>
  <c r="D230" i="6"/>
  <c r="D230" i="8" s="1"/>
  <c r="G230" i="6"/>
  <c r="G230" i="8" s="1"/>
  <c r="G233" i="8" s="1"/>
  <c r="F235" i="6"/>
  <c r="F238" i="8" s="1"/>
  <c r="F236" i="6"/>
  <c r="F239" i="8" s="1"/>
  <c r="F237" i="6"/>
  <c r="F240" i="8" s="1"/>
  <c r="B238" i="6"/>
  <c r="C238" i="6"/>
  <c r="D238" i="6"/>
  <c r="E238" i="6"/>
  <c r="G238" i="6"/>
  <c r="F243" i="6"/>
  <c r="F246" i="8" s="1"/>
  <c r="F244" i="6"/>
  <c r="F247" i="8" s="1"/>
  <c r="F245" i="6"/>
  <c r="F248" i="8" s="1"/>
  <c r="B246" i="6"/>
  <c r="D246" i="6"/>
  <c r="E246" i="6"/>
  <c r="G246" i="6"/>
  <c r="F251" i="6"/>
  <c r="F254" i="8" s="1"/>
  <c r="F252" i="6"/>
  <c r="F255" i="8" s="1"/>
  <c r="F253" i="6"/>
  <c r="F256" i="8" s="1"/>
  <c r="B254" i="6"/>
  <c r="C254" i="6"/>
  <c r="D254" i="6"/>
  <c r="E254" i="6"/>
  <c r="F206" i="8" l="1"/>
  <c r="F204" i="8"/>
  <c r="F196" i="8"/>
  <c r="F195" i="8"/>
  <c r="F265" i="8"/>
  <c r="G269" i="8"/>
  <c r="F270" i="5"/>
  <c r="F266" i="1"/>
  <c r="D269" i="8"/>
  <c r="F261" i="6"/>
  <c r="F54" i="8"/>
  <c r="F57" i="8" s="1"/>
  <c r="F57" i="6"/>
  <c r="F7" i="6"/>
  <c r="F64" i="8"/>
  <c r="F23" i="8"/>
  <c r="F49" i="8"/>
  <c r="F15" i="8"/>
  <c r="E269" i="8"/>
  <c r="F241" i="8"/>
  <c r="F155" i="8"/>
  <c r="F72" i="8"/>
  <c r="F223" i="8"/>
  <c r="F139" i="8"/>
  <c r="F257" i="8"/>
  <c r="F123" i="8"/>
  <c r="F164" i="8"/>
  <c r="F80" i="8"/>
  <c r="F233" i="8"/>
  <c r="F179" i="8"/>
  <c r="F216" i="8"/>
  <c r="F171" i="8"/>
  <c r="F107" i="8"/>
  <c r="F97" i="8"/>
  <c r="F41" i="8"/>
  <c r="F131" i="8"/>
  <c r="F188" i="8"/>
  <c r="F197" i="8"/>
  <c r="F146" i="8"/>
  <c r="F249" i="8"/>
  <c r="F114" i="8"/>
  <c r="F207" i="8"/>
  <c r="F32" i="8"/>
  <c r="F89" i="8"/>
  <c r="B269" i="8"/>
  <c r="C269" i="8"/>
  <c r="F264" i="6"/>
  <c r="F267" i="8" s="1"/>
  <c r="F263" i="6"/>
  <c r="F266" i="8" s="1"/>
  <c r="F265" i="6"/>
  <c r="F268" i="8" s="1"/>
  <c r="F262" i="6"/>
  <c r="F221" i="6"/>
  <c r="F179" i="6"/>
  <c r="F171" i="6"/>
  <c r="F139" i="6"/>
  <c r="F114" i="6"/>
  <c r="F23" i="6"/>
  <c r="F41" i="6"/>
  <c r="F32" i="6"/>
  <c r="F214" i="6"/>
  <c r="F230" i="6"/>
  <c r="F230" i="8" s="1"/>
  <c r="F196" i="6"/>
  <c r="F246" i="6"/>
  <c r="F123" i="6"/>
  <c r="F15" i="6"/>
  <c r="F80" i="6"/>
  <c r="F72" i="6"/>
  <c r="F238" i="6"/>
  <c r="F97" i="6"/>
  <c r="F188" i="6"/>
  <c r="F146" i="6"/>
  <c r="F89" i="6"/>
  <c r="F49" i="6"/>
  <c r="F205" i="6"/>
  <c r="F155" i="6"/>
  <c r="F107" i="6"/>
  <c r="F254" i="6"/>
  <c r="F164" i="6"/>
  <c r="F131" i="6"/>
  <c r="F64" i="6"/>
  <c r="F266" i="6" l="1"/>
  <c r="F264" i="8"/>
  <c r="F269" i="8" s="1"/>
  <c r="F7" i="8"/>
</calcChain>
</file>

<file path=xl/sharedStrings.xml><?xml version="1.0" encoding="utf-8"?>
<sst xmlns="http://schemas.openxmlformats.org/spreadsheetml/2006/main" count="3077" uniqueCount="69">
  <si>
    <t>TYPE</t>
  </si>
  <si>
    <t>LIC</t>
  </si>
  <si>
    <t>NO OF</t>
  </si>
  <si>
    <t>VGD'S</t>
  </si>
  <si>
    <t>ESTAB</t>
  </si>
  <si>
    <t>NET DEV</t>
  </si>
  <si>
    <t>REVENUE</t>
  </si>
  <si>
    <t>DOLLARS</t>
  </si>
  <si>
    <t>IN</t>
  </si>
  <si>
    <t>OUT</t>
  </si>
  <si>
    <t>FRANCHISE</t>
  </si>
  <si>
    <t>FEES</t>
  </si>
  <si>
    <t>TYPE 1</t>
  </si>
  <si>
    <t>TYPE 2</t>
  </si>
  <si>
    <t>TYPE 5</t>
  </si>
  <si>
    <t>TOTALS</t>
  </si>
  <si>
    <t>TYPE 3</t>
  </si>
  <si>
    <t>TYPE 4</t>
  </si>
  <si>
    <t>ACADIA PARISH 01</t>
  </si>
  <si>
    <t>ASSUMPTION PARISH 04</t>
  </si>
  <si>
    <t>AVOYELLES PARISH 05</t>
  </si>
  <si>
    <t>BOSSIER PARISH 08</t>
  </si>
  <si>
    <t>CADDO PARISH 09</t>
  </si>
  <si>
    <t>CALCASIEU PARISH 10</t>
  </si>
  <si>
    <t>CAMERON PARISH 12</t>
  </si>
  <si>
    <t>DESOTO PARISH 16</t>
  </si>
  <si>
    <t>EAST CARROLL PARISH 18</t>
  </si>
  <si>
    <t>IBERVILLE PARISH 24</t>
  </si>
  <si>
    <t>JEFFERSON PARISH 26</t>
  </si>
  <si>
    <t>JEFFERSON DAVIS PARISH 27</t>
  </si>
  <si>
    <t>LAFOURCHE PARISH 29</t>
  </si>
  <si>
    <t>MADISON PARISH 33</t>
  </si>
  <si>
    <t>ORLEANS PARISH 36</t>
  </si>
  <si>
    <t>PLAQUEMINES PARISH 38</t>
  </si>
  <si>
    <t>POINTE COUPEE PARISH 39</t>
  </si>
  <si>
    <t>RED RIVER PARISH 41</t>
  </si>
  <si>
    <t>ST BERNARD PARISH 44</t>
  </si>
  <si>
    <t>ST CHARLES PARISH 45</t>
  </si>
  <si>
    <t>ST HELENA PARISH 46</t>
  </si>
  <si>
    <t>ST JAMES PARISH 47</t>
  </si>
  <si>
    <t>ST JOHN PARISH 48</t>
  </si>
  <si>
    <t>ST LANDRY PARISH 49</t>
  </si>
  <si>
    <t>ST MARTIN PARISH 50</t>
  </si>
  <si>
    <t>ST MARY PARISH 51</t>
  </si>
  <si>
    <t>TENSAS PARISH 54</t>
  </si>
  <si>
    <t>TERREBONNE PARISH 55</t>
  </si>
  <si>
    <t>WEBSTER PARISH 60</t>
  </si>
  <si>
    <t>WEST BATON ROUGE PARISH 61</t>
  </si>
  <si>
    <t>WEST FELICIANA PARISH 63</t>
  </si>
  <si>
    <t xml:space="preserve">GRAND TOTALS </t>
  </si>
  <si>
    <t>DOLLARS IN</t>
  </si>
  <si>
    <t>DOLLARS OUT</t>
  </si>
  <si>
    <t>NET DEVICE REVENUE</t>
  </si>
  <si>
    <t>FRANCHISE FEES</t>
  </si>
  <si>
    <t>LICENSE
TYPE</t>
  </si>
  <si>
    <t># OF VGDS</t>
  </si>
  <si>
    <t># OF ESTAB</t>
  </si>
  <si>
    <t>TYPE 1 = BARS</t>
  </si>
  <si>
    <t>TYPE 2 = RESTAURANTS</t>
  </si>
  <si>
    <t>TYPE 3 = HOTELS/MOTELS</t>
  </si>
  <si>
    <t>TYPE 4 = OTBS/RACETRACKS</t>
  </si>
  <si>
    <t>TYPE 5 = TRUCK STOPS</t>
  </si>
  <si>
    <t>NET DEVICE
REVENUE</t>
  </si>
  <si>
    <t>FRANCHISE
FEES</t>
  </si>
  <si>
    <t>DOLLARS
OUT</t>
  </si>
  <si>
    <t>DOLLARS
IN</t>
  </si>
  <si>
    <t># of VGDs and # of Establishments for the fiscal year is based on the end of the FY 4th quarter numbers</t>
  </si>
  <si>
    <t># OF
VGDS</t>
  </si>
  <si>
    <t># OF
ESTAB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</si>
</sst>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name val="Arial"/>
    </font>
    <font>
      <u val="singleAccounting"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 val="double"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7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5" fillId="0" borderId="0" xfId="1"/>
    <xf numFmtId="4" fontId="5" fillId="0" borderId="0" xfId="1" applyNumberFormat="1"/>
    <xf numFmtId="43" fontId="0" fillId="0" borderId="0" xfId="2" applyFont="1"/>
    <xf numFmtId="41" fontId="0" fillId="0" borderId="0" xfId="2" applyNumberFormat="1" applyFont="1"/>
    <xf numFmtId="0" fontId="5" fillId="0" borderId="0" xfId="1" applyAlignment="1">
      <alignment horizontal="center"/>
    </xf>
    <xf numFmtId="44" fontId="5" fillId="0" borderId="0" xfId="1" applyNumberFormat="1"/>
    <xf numFmtId="44" fontId="1" fillId="0" borderId="0" xfId="1" applyNumberFormat="1" applyFont="1"/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2" borderId="6" xfId="1" applyFill="1" applyBorder="1" applyAlignment="1">
      <alignment horizontal="center"/>
    </xf>
    <xf numFmtId="0" fontId="5" fillId="2" borderId="4" xfId="1" applyFill="1" applyBorder="1" applyAlignment="1">
      <alignment horizontal="center"/>
    </xf>
    <xf numFmtId="0" fontId="5" fillId="2" borderId="3" xfId="1" applyFill="1" applyBorder="1" applyAlignment="1">
      <alignment horizontal="center"/>
    </xf>
    <xf numFmtId="0" fontId="5" fillId="2" borderId="2" xfId="1" applyFill="1" applyBorder="1" applyAlignment="1">
      <alignment horizontal="center"/>
    </xf>
    <xf numFmtId="0" fontId="5" fillId="2" borderId="1" xfId="1" applyFill="1" applyBorder="1" applyAlignment="1">
      <alignment horizontal="center"/>
    </xf>
    <xf numFmtId="0" fontId="3" fillId="0" borderId="0" xfId="1" applyFont="1"/>
    <xf numFmtId="44" fontId="5" fillId="0" borderId="8" xfId="1" applyNumberFormat="1" applyBorder="1"/>
    <xf numFmtId="43" fontId="5" fillId="0" borderId="0" xfId="2" applyFont="1"/>
    <xf numFmtId="0" fontId="5" fillId="0" borderId="9" xfId="1" applyBorder="1" applyAlignment="1">
      <alignment horizontal="center"/>
    </xf>
    <xf numFmtId="43" fontId="5" fillId="0" borderId="9" xfId="2" applyFont="1" applyBorder="1"/>
    <xf numFmtId="0" fontId="5" fillId="2" borderId="5" xfId="1" applyFill="1" applyBorder="1" applyAlignment="1">
      <alignment horizontal="center"/>
    </xf>
    <xf numFmtId="43" fontId="5" fillId="0" borderId="7" xfId="2" applyFont="1" applyBorder="1"/>
    <xf numFmtId="40" fontId="5" fillId="0" borderId="0" xfId="1" applyNumberFormat="1"/>
    <xf numFmtId="38" fontId="5" fillId="0" borderId="0" xfId="1" applyNumberFormat="1"/>
    <xf numFmtId="38" fontId="5" fillId="0" borderId="8" xfId="1" applyNumberFormat="1" applyBorder="1"/>
    <xf numFmtId="40" fontId="3" fillId="0" borderId="0" xfId="1" applyNumberFormat="1" applyFont="1"/>
    <xf numFmtId="40" fontId="5" fillId="2" borderId="2" xfId="1" applyNumberFormat="1" applyFill="1" applyBorder="1" applyAlignment="1">
      <alignment horizontal="center"/>
    </xf>
    <xf numFmtId="40" fontId="3" fillId="2" borderId="5" xfId="1" applyNumberFormat="1" applyFont="1" applyFill="1" applyBorder="1" applyAlignment="1">
      <alignment horizontal="center"/>
    </xf>
    <xf numFmtId="40" fontId="5" fillId="2" borderId="4" xfId="1" applyNumberFormat="1" applyFill="1" applyBorder="1" applyAlignment="1">
      <alignment horizontal="center"/>
    </xf>
    <xf numFmtId="40" fontId="5" fillId="2" borderId="6" xfId="1" applyNumberFormat="1" applyFill="1" applyBorder="1" applyAlignment="1">
      <alignment horizontal="center"/>
    </xf>
    <xf numFmtId="40" fontId="0" fillId="0" borderId="0" xfId="2" applyNumberFormat="1" applyFont="1"/>
    <xf numFmtId="40" fontId="5" fillId="0" borderId="9" xfId="2" applyNumberFormat="1" applyFont="1" applyBorder="1"/>
    <xf numFmtId="40" fontId="5" fillId="0" borderId="0" xfId="2" applyNumberFormat="1" applyFont="1"/>
    <xf numFmtId="40" fontId="5" fillId="2" borderId="5" xfId="1" applyNumberFormat="1" applyFill="1" applyBorder="1" applyAlignment="1">
      <alignment horizontal="center"/>
    </xf>
    <xf numFmtId="40" fontId="2" fillId="0" borderId="0" xfId="1" applyNumberFormat="1" applyFont="1" applyAlignment="1">
      <alignment horizontal="center"/>
    </xf>
    <xf numFmtId="40" fontId="5" fillId="0" borderId="8" xfId="1" applyNumberFormat="1" applyBorder="1"/>
    <xf numFmtId="40" fontId="0" fillId="0" borderId="0" xfId="0" applyNumberFormat="1"/>
    <xf numFmtId="10" fontId="5" fillId="0" borderId="0" xfId="1" applyNumberFormat="1"/>
    <xf numFmtId="4" fontId="7" fillId="0" borderId="0" xfId="0" applyNumberFormat="1" applyFont="1"/>
    <xf numFmtId="0" fontId="7" fillId="0" borderId="0" xfId="0" applyFont="1" applyAlignment="1">
      <alignment horizontal="center"/>
    </xf>
    <xf numFmtId="43" fontId="5" fillId="0" borderId="9" xfId="2" applyFont="1" applyBorder="1" applyAlignment="1">
      <alignment horizontal="center"/>
    </xf>
    <xf numFmtId="43" fontId="5" fillId="0" borderId="9" xfId="2" applyFont="1" applyBorder="1" applyAlignment="1"/>
    <xf numFmtId="0" fontId="5" fillId="0" borderId="10" xfId="1" applyBorder="1"/>
    <xf numFmtId="4" fontId="7" fillId="0" borderId="10" xfId="0" applyNumberFormat="1" applyFont="1" applyBorder="1"/>
    <xf numFmtId="40" fontId="5" fillId="0" borderId="0" xfId="2" applyNumberFormat="1" applyFont="1" applyFill="1" applyBorder="1"/>
    <xf numFmtId="0" fontId="5" fillId="0" borderId="0" xfId="0" applyFont="1"/>
    <xf numFmtId="0" fontId="0" fillId="0" borderId="11" xfId="0" applyBorder="1"/>
    <xf numFmtId="4" fontId="5" fillId="0" borderId="0" xfId="1" applyNumberFormat="1" applyAlignment="1">
      <alignment horizontal="right"/>
    </xf>
    <xf numFmtId="0" fontId="5" fillId="0" borderId="9" xfId="1" applyBorder="1" applyAlignment="1">
      <alignment horizontal="right"/>
    </xf>
    <xf numFmtId="1" fontId="5" fillId="0" borderId="0" xfId="1" applyNumberFormat="1"/>
    <xf numFmtId="43" fontId="5" fillId="0" borderId="0" xfId="1" applyNumberFormat="1"/>
    <xf numFmtId="4" fontId="5" fillId="0" borderId="9" xfId="1" applyNumberFormat="1" applyBorder="1" applyAlignment="1">
      <alignment horizontal="right"/>
    </xf>
    <xf numFmtId="4" fontId="5" fillId="0" borderId="9" xfId="1" applyNumberFormat="1" applyBorder="1" applyAlignment="1">
      <alignment horizontal="center"/>
    </xf>
    <xf numFmtId="40" fontId="5" fillId="3" borderId="2" xfId="1" applyNumberFormat="1" applyFill="1" applyBorder="1" applyAlignment="1">
      <alignment horizontal="center" wrapText="1"/>
    </xf>
    <xf numFmtId="40" fontId="5" fillId="3" borderId="4" xfId="1" applyNumberFormat="1" applyFill="1" applyBorder="1" applyAlignment="1">
      <alignment horizontal="center" wrapText="1"/>
    </xf>
    <xf numFmtId="40" fontId="5" fillId="3" borderId="5" xfId="1" applyNumberFormat="1" applyFill="1" applyBorder="1" applyAlignment="1">
      <alignment horizontal="center" wrapText="1"/>
    </xf>
    <xf numFmtId="40" fontId="5" fillId="3" borderId="6" xfId="1" applyNumberFormat="1" applyFill="1" applyBorder="1" applyAlignment="1">
      <alignment horizontal="center" wrapText="1"/>
    </xf>
    <xf numFmtId="0" fontId="5" fillId="0" borderId="0" xfId="1"/>
    <xf numFmtId="0" fontId="2" fillId="0" borderId="0" xfId="1" applyFont="1" applyAlignment="1">
      <alignment horizontal="center"/>
    </xf>
    <xf numFmtId="0" fontId="5" fillId="3" borderId="1" xfId="1" applyFill="1" applyBorder="1" applyAlignment="1">
      <alignment horizontal="center" wrapText="1"/>
    </xf>
    <xf numFmtId="0" fontId="5" fillId="3" borderId="3" xfId="1" applyFill="1" applyBorder="1" applyAlignment="1">
      <alignment horizontal="center" wrapText="1"/>
    </xf>
    <xf numFmtId="0" fontId="5" fillId="3" borderId="2" xfId="1" applyFill="1" applyBorder="1" applyAlignment="1">
      <alignment horizontal="center" wrapText="1"/>
    </xf>
    <xf numFmtId="0" fontId="5" fillId="3" borderId="4" xfId="1" applyFill="1" applyBorder="1" applyAlignment="1">
      <alignment horizontal="center" wrapText="1"/>
    </xf>
    <xf numFmtId="0" fontId="8" fillId="3" borderId="2" xfId="1" applyFont="1" applyFill="1" applyBorder="1" applyAlignment="1">
      <alignment horizontal="center" wrapText="1"/>
    </xf>
    <xf numFmtId="0" fontId="8" fillId="3" borderId="4" xfId="1" applyFont="1" applyFill="1" applyBorder="1" applyAlignment="1">
      <alignment horizontal="center" wrapText="1"/>
    </xf>
    <xf numFmtId="0" fontId="5" fillId="3" borderId="5" xfId="1" applyFill="1" applyBorder="1" applyAlignment="1">
      <alignment horizontal="center" wrapText="1"/>
    </xf>
    <xf numFmtId="0" fontId="5" fillId="3" borderId="6" xfId="1" applyFill="1" applyBorder="1" applyAlignment="1">
      <alignment horizontal="center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7"/>
  <sheetViews>
    <sheetView tabSelected="1" view="pageLayout" topLeftCell="A54" zoomScale="200" zoomScaleNormal="100" zoomScalePageLayoutView="200" workbookViewId="0">
      <selection activeCell="D184" sqref="D184"/>
    </sheetView>
  </sheetViews>
  <sheetFormatPr defaultColWidth="9.140625" defaultRowHeight="12.75" x14ac:dyDescent="0.2"/>
  <cols>
    <col min="1" max="1" width="12" style="6" customWidth="1"/>
    <col min="2" max="2" width="9.140625" style="6" customWidth="1"/>
    <col min="3" max="3" width="6.42578125" style="6" customWidth="1"/>
    <col min="4" max="5" width="16.7109375" style="27" bestFit="1" customWidth="1"/>
    <col min="6" max="7" width="15.140625" style="27" bestFit="1" customWidth="1"/>
    <col min="8" max="10" width="16.85546875" style="6" bestFit="1" customWidth="1"/>
    <col min="11" max="11" width="15.7109375" style="6" bestFit="1" customWidth="1"/>
    <col min="12" max="16384" width="9.140625" style="6"/>
  </cols>
  <sheetData>
    <row r="1" spans="1:8" ht="13.5" thickBot="1" x14ac:dyDescent="0.25">
      <c r="A1" s="20" t="s">
        <v>18</v>
      </c>
      <c r="B1" s="20"/>
      <c r="G1" s="30"/>
      <c r="H1" s="20"/>
    </row>
    <row r="2" spans="1:8" ht="13.5" thickTop="1" x14ac:dyDescent="0.2">
      <c r="A2" s="19" t="s">
        <v>1</v>
      </c>
      <c r="B2" s="18" t="s">
        <v>2</v>
      </c>
      <c r="C2" s="18" t="s">
        <v>2</v>
      </c>
      <c r="D2" s="31" t="s">
        <v>7</v>
      </c>
      <c r="E2" s="31" t="s">
        <v>7</v>
      </c>
      <c r="F2" s="31" t="s">
        <v>5</v>
      </c>
      <c r="G2" s="32" t="s">
        <v>10</v>
      </c>
      <c r="H2" s="20"/>
    </row>
    <row r="3" spans="1:8" ht="13.5" thickBot="1" x14ac:dyDescent="0.25">
      <c r="A3" s="17" t="s">
        <v>0</v>
      </c>
      <c r="B3" s="16" t="s">
        <v>3</v>
      </c>
      <c r="C3" s="16" t="s">
        <v>4</v>
      </c>
      <c r="D3" s="33" t="s">
        <v>8</v>
      </c>
      <c r="E3" s="33" t="s">
        <v>9</v>
      </c>
      <c r="F3" s="33" t="s">
        <v>6</v>
      </c>
      <c r="G3" s="34" t="s">
        <v>11</v>
      </c>
    </row>
    <row r="4" spans="1:8" ht="13.5" thickTop="1" x14ac:dyDescent="0.2">
      <c r="A4" s="10" t="s">
        <v>12</v>
      </c>
      <c r="B4" s="10">
        <f>'4th FY 2026'!B4</f>
        <v>74</v>
      </c>
      <c r="C4" s="10">
        <f>'4th FY 2026'!C4</f>
        <v>20</v>
      </c>
      <c r="D4" s="35">
        <f>'1st FY 2026'!D4+'2nd FY 2026'!D4+'3rd FY 2026'!D4+'4th FY 2026'!D4</f>
        <v>9438688.1500000022</v>
      </c>
      <c r="E4" s="35">
        <f>'1st FY 2026'!E4+'2nd FY 2026'!E4+'3rd FY 2026'!E4+'4th FY 2026'!E4</f>
        <v>6819438.5</v>
      </c>
      <c r="F4" s="35">
        <f>'1st FY 2026'!F4+'2nd FY 2026'!F4+'3rd FY 2026'!F4+'4th FY 2026'!F4</f>
        <v>2619249.6500000004</v>
      </c>
      <c r="G4" s="35">
        <f>'1st FY 2026'!G4+'2nd FY 2026'!G4+'3rd FY 2026'!G4+'4th FY 2026'!G4</f>
        <v>681004.91200000001</v>
      </c>
    </row>
    <row r="5" spans="1:8" x14ac:dyDescent="0.2">
      <c r="A5" s="10" t="s">
        <v>13</v>
      </c>
      <c r="B5" s="10">
        <f>'4th FY 2026'!B5</f>
        <v>37</v>
      </c>
      <c r="C5" s="10">
        <f>'4th FY 2026'!C5</f>
        <v>11</v>
      </c>
      <c r="D5" s="35">
        <f>'1st FY 2026'!D5+'2nd FY 2026'!D5+'3rd FY 2026'!D5+'4th FY 2026'!D5</f>
        <v>3030629.1</v>
      </c>
      <c r="E5" s="35">
        <f>'1st FY 2026'!E5+'2nd FY 2026'!E5+'3rd FY 2026'!E5+'4th FY 2026'!E5</f>
        <v>2161427.3499999996</v>
      </c>
      <c r="F5" s="35">
        <f>'1st FY 2026'!F5+'2nd FY 2026'!F5+'3rd FY 2026'!F5+'4th FY 2026'!F5</f>
        <v>869201.75</v>
      </c>
      <c r="G5" s="35">
        <f>'1st FY 2026'!G5+'2nd FY 2026'!G5+'3rd FY 2026'!G5+'4th FY 2026'!G5</f>
        <v>225992.44800000003</v>
      </c>
    </row>
    <row r="6" spans="1:8" x14ac:dyDescent="0.2">
      <c r="A6" s="10" t="s">
        <v>14</v>
      </c>
      <c r="B6" s="10">
        <f>'4th FY 2026'!B6</f>
        <v>437</v>
      </c>
      <c r="C6" s="10">
        <f>'4th FY 2026'!C6</f>
        <v>9</v>
      </c>
      <c r="D6" s="35">
        <f>'1st FY 2026'!D6+'2nd FY 2026'!D6+'3rd FY 2026'!D6+'4th FY 2026'!D6</f>
        <v>132816279.14999999</v>
      </c>
      <c r="E6" s="35">
        <f>'1st FY 2026'!E6+'2nd FY 2026'!E6+'3rd FY 2026'!E6+'4th FY 2026'!E6</f>
        <v>100155041.45</v>
      </c>
      <c r="F6" s="35">
        <f>'1st FY 2026'!F6+'2nd FY 2026'!F6+'3rd FY 2026'!F6+'4th FY 2026'!F6</f>
        <v>32661237.699999996</v>
      </c>
      <c r="G6" s="35">
        <f>'1st FY 2026'!G6+'2nd FY 2026'!G6+'3rd FY 2026'!G6+'4th FY 2026'!G6</f>
        <v>10614902.25625</v>
      </c>
    </row>
    <row r="7" spans="1:8" x14ac:dyDescent="0.2">
      <c r="A7" s="23" t="s">
        <v>15</v>
      </c>
      <c r="B7" s="23">
        <f t="shared" ref="B7:G7" si="0">SUM(B4:B6)</f>
        <v>548</v>
      </c>
      <c r="C7" s="23">
        <f t="shared" si="0"/>
        <v>40</v>
      </c>
      <c r="D7" s="36">
        <f t="shared" si="0"/>
        <v>145285596.40000001</v>
      </c>
      <c r="E7" s="36">
        <f t="shared" si="0"/>
        <v>109135907.3</v>
      </c>
      <c r="F7" s="36">
        <f t="shared" si="0"/>
        <v>36149689.099999994</v>
      </c>
      <c r="G7" s="36">
        <f t="shared" si="0"/>
        <v>11521899.616249999</v>
      </c>
    </row>
    <row r="8" spans="1:8" x14ac:dyDescent="0.2">
      <c r="A8" s="10"/>
      <c r="B8" s="10"/>
      <c r="C8" s="10"/>
      <c r="D8" s="37"/>
      <c r="E8" s="37"/>
      <c r="F8" s="37"/>
      <c r="G8" s="37"/>
    </row>
    <row r="9" spans="1:8" ht="13.5" thickBot="1" x14ac:dyDescent="0.25">
      <c r="A9" s="20" t="s">
        <v>19</v>
      </c>
      <c r="B9" s="20"/>
    </row>
    <row r="10" spans="1:8" ht="13.5" thickTop="1" x14ac:dyDescent="0.2">
      <c r="A10" s="19" t="s">
        <v>1</v>
      </c>
      <c r="B10" s="18" t="s">
        <v>2</v>
      </c>
      <c r="C10" s="18" t="s">
        <v>2</v>
      </c>
      <c r="D10" s="31" t="s">
        <v>7</v>
      </c>
      <c r="E10" s="31" t="s">
        <v>7</v>
      </c>
      <c r="F10" s="31" t="s">
        <v>5</v>
      </c>
      <c r="G10" s="38" t="s">
        <v>10</v>
      </c>
    </row>
    <row r="11" spans="1:8" ht="13.5" thickBot="1" x14ac:dyDescent="0.25">
      <c r="A11" s="17" t="s">
        <v>0</v>
      </c>
      <c r="B11" s="16" t="s">
        <v>3</v>
      </c>
      <c r="C11" s="16" t="s">
        <v>4</v>
      </c>
      <c r="D11" s="33" t="s">
        <v>8</v>
      </c>
      <c r="E11" s="33" t="s">
        <v>9</v>
      </c>
      <c r="F11" s="33" t="s">
        <v>6</v>
      </c>
      <c r="G11" s="34" t="s">
        <v>11</v>
      </c>
    </row>
    <row r="12" spans="1:8" ht="13.5" thickTop="1" x14ac:dyDescent="0.2">
      <c r="A12" s="10" t="s">
        <v>12</v>
      </c>
      <c r="B12" s="10">
        <f>'4th FY 2026'!B12</f>
        <v>29</v>
      </c>
      <c r="C12" s="10">
        <f>'4th FY 2026'!C12</f>
        <v>9</v>
      </c>
      <c r="D12" s="35">
        <f>'1st FY 2026'!D12+'2nd FY 2026'!D12+'3rd FY 2026'!D12+'4th FY 2026'!D12</f>
        <v>2577237</v>
      </c>
      <c r="E12" s="35">
        <f>'1st FY 2026'!E12+'2nd FY 2026'!E12+'3rd FY 2026'!E12+'4th FY 2026'!E12</f>
        <v>1802147.15</v>
      </c>
      <c r="F12" s="35">
        <f>'1st FY 2026'!F12+'2nd FY 2026'!F12+'3rd FY 2026'!F12+'4th FY 2026'!F12</f>
        <v>775089.85</v>
      </c>
      <c r="G12" s="35">
        <f>'1st FY 2026'!G12+'2nd FY 2026'!G12+'3rd FY 2026'!G12+'4th FY 2026'!G12</f>
        <v>201523.36000000002</v>
      </c>
    </row>
    <row r="13" spans="1:8" x14ac:dyDescent="0.2">
      <c r="A13" s="10" t="s">
        <v>13</v>
      </c>
      <c r="B13" s="10">
        <f>'4th FY 2026'!B13</f>
        <v>14</v>
      </c>
      <c r="C13" s="10">
        <f>'4th FY 2026'!C13</f>
        <v>4</v>
      </c>
      <c r="D13" s="35">
        <f>'1st FY 2026'!D13+'2nd FY 2026'!D13+'3rd FY 2026'!D13+'4th FY 2026'!D13</f>
        <v>1550906</v>
      </c>
      <c r="E13" s="35">
        <f>'1st FY 2026'!E13+'2nd FY 2026'!E13+'3rd FY 2026'!E13+'4th FY 2026'!E13</f>
        <v>1083972.6499999999</v>
      </c>
      <c r="F13" s="35">
        <f>'1st FY 2026'!F13+'2nd FY 2026'!F13+'3rd FY 2026'!F13+'4th FY 2026'!F13</f>
        <v>466933.35</v>
      </c>
      <c r="G13" s="35">
        <f>'1st FY 2026'!G13+'2nd FY 2026'!G13+'3rd FY 2026'!G13+'4th FY 2026'!G13</f>
        <v>121402.67600000001</v>
      </c>
    </row>
    <row r="14" spans="1:8" x14ac:dyDescent="0.2">
      <c r="A14" s="10" t="s">
        <v>14</v>
      </c>
      <c r="B14" s="10">
        <f>'4th FY 2026'!B14</f>
        <v>116</v>
      </c>
      <c r="C14" s="10">
        <f>'4th FY 2026'!C14</f>
        <v>3</v>
      </c>
      <c r="D14" s="35">
        <f>'1st FY 2026'!D14+'2nd FY 2026'!D14+'3rd FY 2026'!D14+'4th FY 2026'!D14</f>
        <v>28820570</v>
      </c>
      <c r="E14" s="35">
        <f>'1st FY 2026'!E14+'2nd FY 2026'!E14+'3rd FY 2026'!E14+'4th FY 2026'!E14</f>
        <v>21031586.600000001</v>
      </c>
      <c r="F14" s="35">
        <f>'1st FY 2026'!F14+'2nd FY 2026'!F14+'3rd FY 2026'!F14+'4th FY 2026'!F14</f>
        <v>7788983.4000000004</v>
      </c>
      <c r="G14" s="35">
        <f>'1st FY 2026'!G14+'2nd FY 2026'!G14+'3rd FY 2026'!G14+'4th FY 2026'!G14</f>
        <v>2531419.61375</v>
      </c>
    </row>
    <row r="15" spans="1:8" x14ac:dyDescent="0.2">
      <c r="A15" s="23" t="s">
        <v>15</v>
      </c>
      <c r="B15" s="23">
        <f t="shared" ref="B15:G15" si="1">SUM(B12:B14)</f>
        <v>159</v>
      </c>
      <c r="C15" s="23">
        <f t="shared" si="1"/>
        <v>16</v>
      </c>
      <c r="D15" s="36">
        <f t="shared" si="1"/>
        <v>32948713</v>
      </c>
      <c r="E15" s="36">
        <f t="shared" si="1"/>
        <v>23917706.400000002</v>
      </c>
      <c r="F15" s="36">
        <f t="shared" si="1"/>
        <v>9031006.5999999996</v>
      </c>
      <c r="G15" s="36">
        <f t="shared" si="1"/>
        <v>2854345.6497499999</v>
      </c>
    </row>
    <row r="16" spans="1:8" x14ac:dyDescent="0.2">
      <c r="A16" s="10"/>
      <c r="B16" s="10"/>
      <c r="C16" s="10"/>
      <c r="D16" s="37"/>
      <c r="E16" s="37"/>
      <c r="F16" s="37"/>
      <c r="G16" s="37"/>
    </row>
    <row r="17" spans="1:7" ht="13.5" thickBot="1" x14ac:dyDescent="0.25">
      <c r="A17" s="20" t="s">
        <v>20</v>
      </c>
      <c r="B17" s="20"/>
    </row>
    <row r="18" spans="1:7" ht="13.5" thickTop="1" x14ac:dyDescent="0.2">
      <c r="A18" s="19" t="s">
        <v>1</v>
      </c>
      <c r="B18" s="18" t="s">
        <v>2</v>
      </c>
      <c r="C18" s="18" t="s">
        <v>2</v>
      </c>
      <c r="D18" s="31" t="s">
        <v>7</v>
      </c>
      <c r="E18" s="31" t="s">
        <v>7</v>
      </c>
      <c r="F18" s="31" t="s">
        <v>5</v>
      </c>
      <c r="G18" s="38" t="s">
        <v>10</v>
      </c>
    </row>
    <row r="19" spans="1:7" ht="13.5" thickBot="1" x14ac:dyDescent="0.25">
      <c r="A19" s="17" t="s">
        <v>0</v>
      </c>
      <c r="B19" s="16" t="s">
        <v>3</v>
      </c>
      <c r="C19" s="16" t="s">
        <v>4</v>
      </c>
      <c r="D19" s="33" t="s">
        <v>8</v>
      </c>
      <c r="E19" s="33" t="s">
        <v>9</v>
      </c>
      <c r="F19" s="33" t="s">
        <v>6</v>
      </c>
      <c r="G19" s="34" t="s">
        <v>11</v>
      </c>
    </row>
    <row r="20" spans="1:7" ht="13.5" thickTop="1" x14ac:dyDescent="0.2">
      <c r="A20" s="10" t="s">
        <v>12</v>
      </c>
      <c r="B20" s="10">
        <f>'4th FY 2026'!B20</f>
        <v>21</v>
      </c>
      <c r="C20" s="10">
        <f>'4th FY 2026'!C20</f>
        <v>6</v>
      </c>
      <c r="D20" s="35">
        <f>'1st FY 2026'!D20+'2nd FY 2026'!D20+'3rd FY 2026'!D20+'4th FY 2026'!D20</f>
        <v>3021653</v>
      </c>
      <c r="E20" s="35">
        <f>'1st FY 2026'!E20+'2nd FY 2026'!E20+'3rd FY 2026'!E20+'4th FY 2026'!E20</f>
        <v>2130453.7000000002</v>
      </c>
      <c r="F20" s="35">
        <f>'1st FY 2026'!F20+'2nd FY 2026'!F20+'3rd FY 2026'!F20+'4th FY 2026'!F20</f>
        <v>891199.3</v>
      </c>
      <c r="G20" s="35">
        <f>'1st FY 2026'!G20+'2nd FY 2026'!G20+'3rd FY 2026'!G20+'4th FY 2026'!G20</f>
        <v>231711.81299999999</v>
      </c>
    </row>
    <row r="21" spans="1:7" x14ac:dyDescent="0.2">
      <c r="A21" s="10" t="s">
        <v>13</v>
      </c>
      <c r="B21" s="10">
        <f>'4th FY 2026'!B21</f>
        <v>13</v>
      </c>
      <c r="C21" s="10">
        <f>'4th FY 2026'!C21</f>
        <v>4</v>
      </c>
      <c r="D21" s="35">
        <f>'1st FY 2026'!D21+'2nd FY 2026'!D21+'3rd FY 2026'!D21+'4th FY 2026'!D21</f>
        <v>1581810</v>
      </c>
      <c r="E21" s="35">
        <f>'1st FY 2026'!E21+'2nd FY 2026'!E21+'3rd FY 2026'!E21+'4th FY 2026'!E21</f>
        <v>1102661.8999999999</v>
      </c>
      <c r="F21" s="35">
        <f>'1st FY 2026'!F21+'2nd FY 2026'!F21+'3rd FY 2026'!F21+'4th FY 2026'!F21</f>
        <v>479148.1</v>
      </c>
      <c r="G21" s="35">
        <f>'1st FY 2026'!G21+'2nd FY 2026'!G21+'3rd FY 2026'!G21+'4th FY 2026'!G21</f>
        <v>124578.508</v>
      </c>
    </row>
    <row r="22" spans="1:7" x14ac:dyDescent="0.2">
      <c r="A22" s="10" t="s">
        <v>14</v>
      </c>
      <c r="B22" s="10">
        <f>'4th FY 2026'!B22</f>
        <v>77</v>
      </c>
      <c r="C22" s="10">
        <f>'4th FY 2026'!C22</f>
        <v>3</v>
      </c>
      <c r="D22" s="35">
        <f>'1st FY 2026'!D22+'2nd FY 2026'!D22+'3rd FY 2026'!D22+'4th FY 2026'!D22</f>
        <v>20761135.200000003</v>
      </c>
      <c r="E22" s="35">
        <f>'1st FY 2026'!E22+'2nd FY 2026'!E22+'3rd FY 2026'!E22+'4th FY 2026'!E22</f>
        <v>15212556.9</v>
      </c>
      <c r="F22" s="35">
        <f>'1st FY 2026'!F22+'2nd FY 2026'!F22+'3rd FY 2026'!F22+'4th FY 2026'!F22</f>
        <v>5548578.2999999989</v>
      </c>
      <c r="G22" s="35">
        <f>'1st FY 2026'!G22+'2nd FY 2026'!G22+'3rd FY 2026'!G22+'4th FY 2026'!G22</f>
        <v>1803287.9437499999</v>
      </c>
    </row>
    <row r="23" spans="1:7" x14ac:dyDescent="0.2">
      <c r="A23" s="23" t="s">
        <v>15</v>
      </c>
      <c r="B23" s="23">
        <f t="shared" ref="B23:G23" si="2">SUM(B20:B22)</f>
        <v>111</v>
      </c>
      <c r="C23" s="23">
        <f t="shared" si="2"/>
        <v>13</v>
      </c>
      <c r="D23" s="36">
        <f t="shared" si="2"/>
        <v>25364598.200000003</v>
      </c>
      <c r="E23" s="36">
        <f t="shared" si="2"/>
        <v>18445672.5</v>
      </c>
      <c r="F23" s="36">
        <f t="shared" si="2"/>
        <v>6918925.6999999993</v>
      </c>
      <c r="G23" s="36">
        <f t="shared" si="2"/>
        <v>2159578.2647500001</v>
      </c>
    </row>
    <row r="25" spans="1:7" ht="13.5" thickBot="1" x14ac:dyDescent="0.25">
      <c r="A25" s="20" t="s">
        <v>21</v>
      </c>
      <c r="B25" s="20"/>
    </row>
    <row r="26" spans="1:7" ht="13.5" thickTop="1" x14ac:dyDescent="0.2">
      <c r="A26" s="19" t="s">
        <v>1</v>
      </c>
      <c r="B26" s="18" t="s">
        <v>2</v>
      </c>
      <c r="C26" s="18" t="s">
        <v>2</v>
      </c>
      <c r="D26" s="31" t="s">
        <v>7</v>
      </c>
      <c r="E26" s="31" t="s">
        <v>7</v>
      </c>
      <c r="F26" s="31" t="s">
        <v>5</v>
      </c>
      <c r="G26" s="38" t="s">
        <v>10</v>
      </c>
    </row>
    <row r="27" spans="1:7" ht="13.5" thickBot="1" x14ac:dyDescent="0.25">
      <c r="A27" s="17" t="s">
        <v>0</v>
      </c>
      <c r="B27" s="16" t="s">
        <v>3</v>
      </c>
      <c r="C27" s="16" t="s">
        <v>4</v>
      </c>
      <c r="D27" s="33" t="s">
        <v>8</v>
      </c>
      <c r="E27" s="33" t="s">
        <v>9</v>
      </c>
      <c r="F27" s="33" t="s">
        <v>6</v>
      </c>
      <c r="G27" s="34" t="s">
        <v>11</v>
      </c>
    </row>
    <row r="28" spans="1:7" ht="13.5" thickTop="1" x14ac:dyDescent="0.2">
      <c r="A28" s="10" t="s">
        <v>12</v>
      </c>
      <c r="B28" s="10">
        <f>'4th FY 2026'!B28</f>
        <v>87</v>
      </c>
      <c r="C28" s="10">
        <f>'4th FY 2026'!C28</f>
        <v>25</v>
      </c>
      <c r="D28" s="35">
        <f>'1st FY 2026'!D28+'2nd FY 2026'!D28+'3rd FY 2026'!D28+'4th FY 2026'!D28</f>
        <v>8356940.6499999994</v>
      </c>
      <c r="E28" s="35">
        <f>'1st FY 2026'!E28+'2nd FY 2026'!E28+'3rd FY 2026'!E28+'4th FY 2026'!E28</f>
        <v>5925524.75</v>
      </c>
      <c r="F28" s="35">
        <f>'1st FY 2026'!F28+'2nd FY 2026'!F28+'3rd FY 2026'!F28+'4th FY 2026'!F28</f>
        <v>2431415.9000000004</v>
      </c>
      <c r="G28" s="35">
        <f>'1st FY 2026'!G28+'2nd FY 2026'!G28+'3rd FY 2026'!G28+'4th FY 2026'!G28</f>
        <v>632168.13100000017</v>
      </c>
    </row>
    <row r="29" spans="1:7" x14ac:dyDescent="0.2">
      <c r="A29" s="10" t="s">
        <v>13</v>
      </c>
      <c r="B29" s="10">
        <f>'4th FY 2026'!B29</f>
        <v>34</v>
      </c>
      <c r="C29" s="10">
        <f>'4th FY 2026'!C29</f>
        <v>11</v>
      </c>
      <c r="D29" s="35">
        <f>'1st FY 2026'!D29+'2nd FY 2026'!D29+'3rd FY 2026'!D29+'4th FY 2026'!D29</f>
        <v>3535787.95</v>
      </c>
      <c r="E29" s="35">
        <f>'1st FY 2026'!E29+'2nd FY 2026'!E29+'3rd FY 2026'!E29+'4th FY 2026'!E29</f>
        <v>2348170.65</v>
      </c>
      <c r="F29" s="35">
        <f>'1st FY 2026'!F29+'2nd FY 2026'!F29+'3rd FY 2026'!F29+'4th FY 2026'!F29</f>
        <v>1187617.3</v>
      </c>
      <c r="G29" s="35">
        <f>'1st FY 2026'!G29+'2nd FY 2026'!G29+'3rd FY 2026'!G29+'4th FY 2026'!G29</f>
        <v>308780.50800000003</v>
      </c>
    </row>
    <row r="30" spans="1:7" x14ac:dyDescent="0.2">
      <c r="A30" s="10" t="s">
        <v>16</v>
      </c>
      <c r="B30" s="10">
        <f>'4th FY 2026'!B30</f>
        <v>11</v>
      </c>
      <c r="C30" s="10">
        <f>'4th FY 2026'!C30</f>
        <v>1</v>
      </c>
      <c r="D30" s="35">
        <f>'1st FY 2026'!D30+'2nd FY 2026'!D30+'3rd FY 2026'!D30+'4th FY 2026'!D30</f>
        <v>1104548.3999999999</v>
      </c>
      <c r="E30" s="35">
        <f>'1st FY 2026'!E30+'2nd FY 2026'!E30+'3rd FY 2026'!E30+'4th FY 2026'!E30</f>
        <v>801935.10000000009</v>
      </c>
      <c r="F30" s="35">
        <f>'1st FY 2026'!F30+'2nd FY 2026'!F30+'3rd FY 2026'!F30+'4th FY 2026'!F30</f>
        <v>302613.30000000005</v>
      </c>
      <c r="G30" s="35">
        <f>'1st FY 2026'!G30+'2nd FY 2026'!G30+'3rd FY 2026'!G30+'4th FY 2026'!G30</f>
        <v>78679.46100000001</v>
      </c>
    </row>
    <row r="31" spans="1:7" x14ac:dyDescent="0.2">
      <c r="A31" s="10" t="s">
        <v>14</v>
      </c>
      <c r="B31" s="10">
        <f>'4th FY 2026'!B31</f>
        <v>122</v>
      </c>
      <c r="C31" s="10">
        <f>'4th FY 2026'!C31</f>
        <v>4</v>
      </c>
      <c r="D31" s="35">
        <f>'1st FY 2026'!D31+'2nd FY 2026'!D31+'3rd FY 2026'!D31+'4th FY 2026'!D31</f>
        <v>29643965.949999996</v>
      </c>
      <c r="E31" s="35">
        <f>'1st FY 2026'!E31+'2nd FY 2026'!E31+'3rd FY 2026'!E31+'4th FY 2026'!E31</f>
        <v>21794883</v>
      </c>
      <c r="F31" s="35">
        <f>'1st FY 2026'!F31+'2nd FY 2026'!F31+'3rd FY 2026'!F31+'4th FY 2026'!F31</f>
        <v>7849082.9499999993</v>
      </c>
      <c r="G31" s="35">
        <f>'1st FY 2026'!G31+'2nd FY 2026'!G31+'3rd FY 2026'!G31+'4th FY 2026'!G31</f>
        <v>2550951.96</v>
      </c>
    </row>
    <row r="32" spans="1:7" x14ac:dyDescent="0.2">
      <c r="A32" s="23" t="s">
        <v>15</v>
      </c>
      <c r="B32" s="23">
        <f t="shared" ref="B32:G32" si="3">SUM(B28:B31)</f>
        <v>254</v>
      </c>
      <c r="C32" s="23">
        <f t="shared" si="3"/>
        <v>41</v>
      </c>
      <c r="D32" s="36">
        <f t="shared" si="3"/>
        <v>42641242.949999996</v>
      </c>
      <c r="E32" s="36">
        <f t="shared" si="3"/>
        <v>30870513.5</v>
      </c>
      <c r="F32" s="36">
        <f t="shared" si="3"/>
        <v>11770729.449999999</v>
      </c>
      <c r="G32" s="36">
        <f t="shared" si="3"/>
        <v>3570580.06</v>
      </c>
    </row>
    <row r="34" spans="1:7" ht="13.5" thickBot="1" x14ac:dyDescent="0.25">
      <c r="A34" s="20" t="s">
        <v>22</v>
      </c>
      <c r="B34" s="20"/>
    </row>
    <row r="35" spans="1:7" ht="13.5" thickTop="1" x14ac:dyDescent="0.2">
      <c r="A35" s="19" t="s">
        <v>1</v>
      </c>
      <c r="B35" s="18" t="s">
        <v>2</v>
      </c>
      <c r="C35" s="18" t="s">
        <v>2</v>
      </c>
      <c r="D35" s="31" t="s">
        <v>7</v>
      </c>
      <c r="E35" s="31" t="s">
        <v>7</v>
      </c>
      <c r="F35" s="31" t="s">
        <v>5</v>
      </c>
      <c r="G35" s="38" t="s">
        <v>10</v>
      </c>
    </row>
    <row r="36" spans="1:7" ht="13.5" thickBot="1" x14ac:dyDescent="0.25">
      <c r="A36" s="17" t="s">
        <v>0</v>
      </c>
      <c r="B36" s="16" t="s">
        <v>3</v>
      </c>
      <c r="C36" s="16" t="s">
        <v>4</v>
      </c>
      <c r="D36" s="33" t="s">
        <v>8</v>
      </c>
      <c r="E36" s="33" t="s">
        <v>9</v>
      </c>
      <c r="F36" s="33" t="s">
        <v>6</v>
      </c>
      <c r="G36" s="34" t="s">
        <v>11</v>
      </c>
    </row>
    <row r="37" spans="1:7" ht="13.5" thickTop="1" x14ac:dyDescent="0.2">
      <c r="A37" s="10" t="s">
        <v>12</v>
      </c>
      <c r="B37" s="10">
        <f>'4th FY 2026'!B37</f>
        <v>168</v>
      </c>
      <c r="C37" s="10">
        <f>'4th FY 2026'!C37</f>
        <v>46</v>
      </c>
      <c r="D37" s="35">
        <f>'1st FY 2026'!D37+'2nd FY 2026'!D37+'3rd FY 2026'!D37+'4th FY 2026'!D37</f>
        <v>23904212.199999999</v>
      </c>
      <c r="E37" s="35">
        <f>'1st FY 2026'!E37+'2nd FY 2026'!E37+'3rd FY 2026'!E37+'4th FY 2026'!E37</f>
        <v>17070062.75</v>
      </c>
      <c r="F37" s="35">
        <f>'1st FY 2026'!F37+'2nd FY 2026'!F37+'3rd FY 2026'!F37+'4th FY 2026'!F37</f>
        <v>6834149.4499999993</v>
      </c>
      <c r="G37" s="35">
        <f>'1st FY 2026'!G37+'2nd FY 2026'!G37+'3rd FY 2026'!G37+'4th FY 2026'!G37</f>
        <v>1776878.8559999997</v>
      </c>
    </row>
    <row r="38" spans="1:7" x14ac:dyDescent="0.2">
      <c r="A38" s="10" t="s">
        <v>13</v>
      </c>
      <c r="B38" s="10">
        <f>'4th FY 2026'!B38</f>
        <v>45</v>
      </c>
      <c r="C38" s="10">
        <f>'4th FY 2026'!C38</f>
        <v>13</v>
      </c>
      <c r="D38" s="35">
        <f>'1st FY 2026'!D38+'2nd FY 2026'!D38+'3rd FY 2026'!D38+'4th FY 2026'!D38</f>
        <v>6629419.4499999993</v>
      </c>
      <c r="E38" s="35">
        <f>'1st FY 2026'!E38+'2nd FY 2026'!E38+'3rd FY 2026'!E38+'4th FY 2026'!E38</f>
        <v>4626029.1999999993</v>
      </c>
      <c r="F38" s="35">
        <f>'1st FY 2026'!F38+'2nd FY 2026'!F38+'3rd FY 2026'!F38+'4th FY 2026'!F38</f>
        <v>2003390.25</v>
      </c>
      <c r="G38" s="35">
        <f>'1st FY 2026'!G38+'2nd FY 2026'!G38+'3rd FY 2026'!G38+'4th FY 2026'!G38</f>
        <v>520881.46100000001</v>
      </c>
    </row>
    <row r="39" spans="1:7" x14ac:dyDescent="0.2">
      <c r="A39" s="10" t="s">
        <v>16</v>
      </c>
      <c r="B39" s="10">
        <f>'4th FY 2026'!B39</f>
        <v>9</v>
      </c>
      <c r="C39" s="10">
        <f>'4th FY 2026'!C39</f>
        <v>1</v>
      </c>
      <c r="D39" s="35">
        <f>'1st FY 2026'!D39+'2nd FY 2026'!D39+'3rd FY 2026'!D39+'4th FY 2026'!D39</f>
        <v>1964332.1999999997</v>
      </c>
      <c r="E39" s="35">
        <f>'1st FY 2026'!E39+'2nd FY 2026'!E39+'3rd FY 2026'!E39+'4th FY 2026'!E39</f>
        <v>1540100.15</v>
      </c>
      <c r="F39" s="35">
        <f>'1st FY 2026'!F39+'2nd FY 2026'!F39+'3rd FY 2026'!F39+'4th FY 2026'!F39</f>
        <v>424232.05000000005</v>
      </c>
      <c r="G39" s="35">
        <f>'1st FY 2026'!G39+'2nd FY 2026'!G39+'3rd FY 2026'!G39+'4th FY 2026'!G39</f>
        <v>110300.33200000002</v>
      </c>
    </row>
    <row r="40" spans="1:7" x14ac:dyDescent="0.2">
      <c r="A40" s="10" t="s">
        <v>14</v>
      </c>
      <c r="B40" s="10">
        <f>'4th FY 2026'!B40</f>
        <v>568</v>
      </c>
      <c r="C40" s="10">
        <f>'4th FY 2026'!C40</f>
        <v>14</v>
      </c>
      <c r="D40" s="35">
        <f>'1st FY 2026'!D40+'2nd FY 2026'!D40+'3rd FY 2026'!D40+'4th FY 2026'!D40</f>
        <v>135341572.85000002</v>
      </c>
      <c r="E40" s="35">
        <f>'1st FY 2026'!E40+'2nd FY 2026'!E40+'3rd FY 2026'!E40+'4th FY 2026'!E40</f>
        <v>101085677.44999999</v>
      </c>
      <c r="F40" s="35">
        <f>'1st FY 2026'!F40+'2nd FY 2026'!F40+'3rd FY 2026'!F40+'4th FY 2026'!F40</f>
        <v>34255895.400000006</v>
      </c>
      <c r="G40" s="35">
        <f>'1st FY 2026'!G40+'2nd FY 2026'!G40+'3rd FY 2026'!G40+'4th FY 2026'!G40</f>
        <v>11133166.012500001</v>
      </c>
    </row>
    <row r="41" spans="1:7" x14ac:dyDescent="0.2">
      <c r="A41" s="23" t="s">
        <v>15</v>
      </c>
      <c r="B41" s="23">
        <f t="shared" ref="B41:G41" si="4">SUM(B37:B40)</f>
        <v>790</v>
      </c>
      <c r="C41" s="23">
        <f t="shared" si="4"/>
        <v>74</v>
      </c>
      <c r="D41" s="36">
        <f t="shared" si="4"/>
        <v>167839536.70000002</v>
      </c>
      <c r="E41" s="36">
        <f t="shared" si="4"/>
        <v>124321869.54999998</v>
      </c>
      <c r="F41" s="36">
        <f t="shared" si="4"/>
        <v>43517667.150000006</v>
      </c>
      <c r="G41" s="36">
        <f t="shared" si="4"/>
        <v>13541226.661500001</v>
      </c>
    </row>
    <row r="43" spans="1:7" ht="13.5" thickBot="1" x14ac:dyDescent="0.25">
      <c r="A43" s="20" t="s">
        <v>23</v>
      </c>
      <c r="B43" s="20"/>
    </row>
    <row r="44" spans="1:7" ht="13.5" thickTop="1" x14ac:dyDescent="0.2">
      <c r="A44" s="19" t="s">
        <v>1</v>
      </c>
      <c r="B44" s="18" t="s">
        <v>2</v>
      </c>
      <c r="C44" s="18" t="s">
        <v>2</v>
      </c>
      <c r="D44" s="31" t="s">
        <v>7</v>
      </c>
      <c r="E44" s="31" t="s">
        <v>7</v>
      </c>
      <c r="F44" s="31" t="s">
        <v>5</v>
      </c>
      <c r="G44" s="38" t="s">
        <v>10</v>
      </c>
    </row>
    <row r="45" spans="1:7" ht="13.5" thickBot="1" x14ac:dyDescent="0.25">
      <c r="A45" s="17" t="s">
        <v>0</v>
      </c>
      <c r="B45" s="16" t="s">
        <v>3</v>
      </c>
      <c r="C45" s="16" t="s">
        <v>4</v>
      </c>
      <c r="D45" s="33" t="s">
        <v>8</v>
      </c>
      <c r="E45" s="33" t="s">
        <v>9</v>
      </c>
      <c r="F45" s="33" t="s">
        <v>6</v>
      </c>
      <c r="G45" s="34" t="s">
        <v>11</v>
      </c>
    </row>
    <row r="46" spans="1:7" ht="13.5" thickTop="1" x14ac:dyDescent="0.2">
      <c r="A46" s="10" t="s">
        <v>12</v>
      </c>
      <c r="B46" s="10">
        <f>'4th FY 2026'!B46</f>
        <v>179</v>
      </c>
      <c r="C46" s="10">
        <f>'4th FY 2026'!C46</f>
        <v>52</v>
      </c>
      <c r="D46" s="35">
        <f>'1st FY 2026'!D46+'2nd FY 2026'!D46+'3rd FY 2026'!D46+'4th FY 2026'!D46</f>
        <v>24545199.800000004</v>
      </c>
      <c r="E46" s="35">
        <f>'1st FY 2026'!E46+'2nd FY 2026'!E46+'3rd FY 2026'!E46+'4th FY 2026'!E46</f>
        <v>17795990.800000001</v>
      </c>
      <c r="F46" s="35">
        <f>'1st FY 2026'!F46+'2nd FY 2026'!F46+'3rd FY 2026'!F46+'4th FY 2026'!F46</f>
        <v>6749209</v>
      </c>
      <c r="G46" s="35">
        <f>'1st FY 2026'!G46+'2nd FY 2026'!G46+'3rd FY 2026'!G46+'4th FY 2026'!G46</f>
        <v>1754794.3339999998</v>
      </c>
    </row>
    <row r="47" spans="1:7" x14ac:dyDescent="0.2">
      <c r="A47" s="10" t="s">
        <v>13</v>
      </c>
      <c r="B47" s="10">
        <f>'4th FY 2026'!B47</f>
        <v>34</v>
      </c>
      <c r="C47" s="10">
        <f>'4th FY 2026'!C47</f>
        <v>11</v>
      </c>
      <c r="D47" s="35">
        <f>'1st FY 2026'!D47+'2nd FY 2026'!D47+'3rd FY 2026'!D47+'4th FY 2026'!D47</f>
        <v>4236904.4000000004</v>
      </c>
      <c r="E47" s="35">
        <f>'1st FY 2026'!E47+'2nd FY 2026'!E47+'3rd FY 2026'!E47+'4th FY 2026'!E47</f>
        <v>3024899.35</v>
      </c>
      <c r="F47" s="35">
        <f>'1st FY 2026'!F47+'2nd FY 2026'!F47+'3rd FY 2026'!F47+'4th FY 2026'!F47</f>
        <v>1212005.0499999998</v>
      </c>
      <c r="G47" s="35">
        <f>'1st FY 2026'!G47+'2nd FY 2026'!G47+'3rd FY 2026'!G47+'4th FY 2026'!G47</f>
        <v>315121.31599999999</v>
      </c>
    </row>
    <row r="48" spans="1:7" x14ac:dyDescent="0.2">
      <c r="A48" s="10" t="s">
        <v>14</v>
      </c>
      <c r="B48" s="10">
        <f>'4th FY 2026'!B48</f>
        <v>812</v>
      </c>
      <c r="C48" s="10">
        <f>'4th FY 2026'!C48</f>
        <v>21</v>
      </c>
      <c r="D48" s="35">
        <f>'1st FY 2026'!D48+'2nd FY 2026'!D48+'3rd FY 2026'!D48+'4th FY 2026'!D48</f>
        <v>187333484.80000001</v>
      </c>
      <c r="E48" s="35">
        <f>'1st FY 2026'!E48+'2nd FY 2026'!E48+'3rd FY 2026'!E48+'4th FY 2026'!E48</f>
        <v>138345148.85000002</v>
      </c>
      <c r="F48" s="35">
        <f>'1st FY 2026'!F48+'2nd FY 2026'!F48+'3rd FY 2026'!F48+'4th FY 2026'!F48</f>
        <v>48988335.949999996</v>
      </c>
      <c r="G48" s="35">
        <f>'1st FY 2026'!G48+'2nd FY 2026'!G48+'3rd FY 2026'!G48+'4th FY 2026'!G48</f>
        <v>15921209.182500001</v>
      </c>
    </row>
    <row r="49" spans="1:7" x14ac:dyDescent="0.2">
      <c r="A49" s="23" t="s">
        <v>15</v>
      </c>
      <c r="B49" s="23">
        <f t="shared" ref="B49:G49" si="5">SUM(B46:B48)</f>
        <v>1025</v>
      </c>
      <c r="C49" s="23">
        <f t="shared" si="5"/>
        <v>84</v>
      </c>
      <c r="D49" s="36">
        <f t="shared" si="5"/>
        <v>216115589</v>
      </c>
      <c r="E49" s="36">
        <f t="shared" si="5"/>
        <v>159166039.00000003</v>
      </c>
      <c r="F49" s="36">
        <f t="shared" si="5"/>
        <v>56949549.999999993</v>
      </c>
      <c r="G49" s="36">
        <f t="shared" si="5"/>
        <v>17991124.8325</v>
      </c>
    </row>
    <row r="51" spans="1:7" ht="13.5" thickBot="1" x14ac:dyDescent="0.25">
      <c r="A51" s="20" t="s">
        <v>24</v>
      </c>
      <c r="B51" s="20"/>
    </row>
    <row r="52" spans="1:7" ht="13.5" thickTop="1" x14ac:dyDescent="0.2">
      <c r="A52" s="19" t="s">
        <v>1</v>
      </c>
      <c r="B52" s="18" t="s">
        <v>2</v>
      </c>
      <c r="C52" s="18" t="s">
        <v>2</v>
      </c>
      <c r="D52" s="31" t="s">
        <v>7</v>
      </c>
      <c r="E52" s="31" t="s">
        <v>7</v>
      </c>
      <c r="F52" s="31" t="s">
        <v>5</v>
      </c>
      <c r="G52" s="38" t="s">
        <v>10</v>
      </c>
    </row>
    <row r="53" spans="1:7" ht="13.5" thickBot="1" x14ac:dyDescent="0.25">
      <c r="A53" s="17" t="s">
        <v>0</v>
      </c>
      <c r="B53" s="16" t="s">
        <v>3</v>
      </c>
      <c r="C53" s="16" t="s">
        <v>4</v>
      </c>
      <c r="D53" s="33" t="s">
        <v>8</v>
      </c>
      <c r="E53" s="33" t="s">
        <v>9</v>
      </c>
      <c r="F53" s="33" t="s">
        <v>6</v>
      </c>
      <c r="G53" s="34" t="s">
        <v>11</v>
      </c>
    </row>
    <row r="54" spans="1:7" ht="13.5" thickTop="1" x14ac:dyDescent="0.2">
      <c r="A54" s="10" t="s">
        <v>12</v>
      </c>
      <c r="B54" s="10">
        <f>'4th FY 2026'!B54</f>
        <v>4</v>
      </c>
      <c r="C54" s="10">
        <f>'4th FY 2026'!C54</f>
        <v>1</v>
      </c>
      <c r="D54" s="35">
        <f>'1st FY 2026'!D54+'2nd FY 2026'!D54+'3rd FY 2026'!D54+'4th FY 2026'!D54</f>
        <v>1534834.3</v>
      </c>
      <c r="E54" s="35">
        <f>'1st FY 2026'!E54+'2nd FY 2026'!E54+'3rd FY 2026'!E54+'4th FY 2026'!E54</f>
        <v>1095492.7999999998</v>
      </c>
      <c r="F54" s="35">
        <f>'1st FY 2026'!F54+'2nd FY 2026'!F54+'3rd FY 2026'!F54+'4th FY 2026'!F54</f>
        <v>439341.5</v>
      </c>
      <c r="G54" s="35">
        <f>'1st FY 2026'!G54+'2nd FY 2026'!G54+'3rd FY 2026'!G54+'4th FY 2026'!G54</f>
        <v>114228.79000000001</v>
      </c>
    </row>
    <row r="55" spans="1:7" x14ac:dyDescent="0.2">
      <c r="A55" s="10" t="s">
        <v>13</v>
      </c>
      <c r="B55" s="10">
        <f>'4th FY 2026'!B55</f>
        <v>6</v>
      </c>
      <c r="C55" s="10">
        <f>'4th FY 2026'!C55</f>
        <v>2</v>
      </c>
      <c r="D55" s="35">
        <f>'1st FY 2026'!D55+'2nd FY 2026'!D55+'3rd FY 2026'!D55+'4th FY 2026'!D55</f>
        <v>198180</v>
      </c>
      <c r="E55" s="35">
        <f>'1st FY 2026'!E55+'2nd FY 2026'!E55+'3rd FY 2026'!E55+'4th FY 2026'!E55</f>
        <v>140139.9</v>
      </c>
      <c r="F55" s="35">
        <f>'1st FY 2026'!F55+'2nd FY 2026'!F55+'3rd FY 2026'!F55+'4th FY 2026'!F55</f>
        <v>58040.100000000006</v>
      </c>
      <c r="G55" s="35">
        <f>'1st FY 2026'!G55+'2nd FY 2026'!G55+'3rd FY 2026'!G55+'4th FY 2026'!G55</f>
        <v>15090.433000000001</v>
      </c>
    </row>
    <row r="56" spans="1:7" x14ac:dyDescent="0.2">
      <c r="A56" s="10" t="s">
        <v>16</v>
      </c>
      <c r="B56" s="10">
        <f>'4th FY 2026'!B56</f>
        <v>3</v>
      </c>
      <c r="C56" s="10">
        <f>'4th FY 2026'!C56</f>
        <v>1</v>
      </c>
      <c r="D56" s="35">
        <f>'1st FY 2026'!D56+'2nd FY 2026'!D56+'3rd FY 2026'!D56+'4th FY 2026'!D56</f>
        <v>269279</v>
      </c>
      <c r="E56" s="35">
        <f>'1st FY 2026'!E56+'2nd FY 2026'!E56+'3rd FY 2026'!E56+'4th FY 2026'!E56</f>
        <v>194523.1</v>
      </c>
      <c r="F56" s="35">
        <f>'1st FY 2026'!F56+'2nd FY 2026'!F56+'3rd FY 2026'!F56+'4th FY 2026'!F56</f>
        <v>74755.899999999994</v>
      </c>
      <c r="G56" s="35">
        <f>'1st FY 2026'!G56+'2nd FY 2026'!G56+'3rd FY 2026'!G56+'4th FY 2026'!G56</f>
        <v>19436.536</v>
      </c>
    </row>
    <row r="57" spans="1:7" x14ac:dyDescent="0.2">
      <c r="A57" s="23" t="s">
        <v>15</v>
      </c>
      <c r="B57" s="23">
        <f>SUM(B54:B55)</f>
        <v>10</v>
      </c>
      <c r="C57" s="23">
        <f>SUM(C54:C55)</f>
        <v>3</v>
      </c>
      <c r="D57" s="36">
        <f>SUM(D54:D56)</f>
        <v>2002293.3</v>
      </c>
      <c r="E57" s="36">
        <f>SUM(E54:E56)</f>
        <v>1430155.7999999998</v>
      </c>
      <c r="F57" s="36">
        <f>SUM(F54:F56)</f>
        <v>572137.5</v>
      </c>
      <c r="G57" s="36">
        <f>SUM(G54:G56)</f>
        <v>148755.75900000002</v>
      </c>
    </row>
    <row r="59" spans="1:7" ht="13.5" thickBot="1" x14ac:dyDescent="0.25">
      <c r="A59" s="20" t="s">
        <v>25</v>
      </c>
      <c r="B59" s="20"/>
    </row>
    <row r="60" spans="1:7" ht="13.5" thickTop="1" x14ac:dyDescent="0.2">
      <c r="A60" s="19" t="s">
        <v>1</v>
      </c>
      <c r="B60" s="18" t="s">
        <v>2</v>
      </c>
      <c r="C60" s="18" t="s">
        <v>2</v>
      </c>
      <c r="D60" s="31" t="s">
        <v>7</v>
      </c>
      <c r="E60" s="31" t="s">
        <v>7</v>
      </c>
      <c r="F60" s="31" t="s">
        <v>5</v>
      </c>
      <c r="G60" s="38" t="s">
        <v>10</v>
      </c>
    </row>
    <row r="61" spans="1:7" ht="13.5" thickBot="1" x14ac:dyDescent="0.25">
      <c r="A61" s="17" t="s">
        <v>0</v>
      </c>
      <c r="B61" s="16" t="s">
        <v>3</v>
      </c>
      <c r="C61" s="16" t="s">
        <v>4</v>
      </c>
      <c r="D61" s="33" t="s">
        <v>8</v>
      </c>
      <c r="E61" s="33" t="s">
        <v>9</v>
      </c>
      <c r="F61" s="33" t="s">
        <v>6</v>
      </c>
      <c r="G61" s="34" t="s">
        <v>11</v>
      </c>
    </row>
    <row r="62" spans="1:7" ht="13.5" thickTop="1" x14ac:dyDescent="0.2">
      <c r="A62" s="10" t="s">
        <v>12</v>
      </c>
      <c r="B62" s="10">
        <f>'4th FY 2026'!B62</f>
        <v>6</v>
      </c>
      <c r="C62" s="10">
        <f>'4th FY 2026'!C62</f>
        <v>2</v>
      </c>
      <c r="D62" s="35">
        <f>'1st FY 2026'!D62+'2nd FY 2026'!D62+'3rd FY 2026'!D62+'4th FY 2026'!D62</f>
        <v>306709</v>
      </c>
      <c r="E62" s="35">
        <f>'1st FY 2026'!E62+'2nd FY 2026'!E62+'3rd FY 2026'!E62+'4th FY 2026'!E62</f>
        <v>204970.75</v>
      </c>
      <c r="F62" s="35">
        <f>'1st FY 2026'!F62+'2nd FY 2026'!F62+'3rd FY 2026'!F62+'4th FY 2026'!F62</f>
        <v>101738.25</v>
      </c>
      <c r="G62" s="35">
        <f>'1st FY 2026'!G62+'2nd FY 2026'!G62+'3rd FY 2026'!G62+'4th FY 2026'!G62</f>
        <v>26451.951000000001</v>
      </c>
    </row>
    <row r="63" spans="1:7" x14ac:dyDescent="0.2">
      <c r="A63" s="10" t="s">
        <v>14</v>
      </c>
      <c r="B63" s="10">
        <f>'4th FY 2026'!B63</f>
        <v>185</v>
      </c>
      <c r="C63" s="10">
        <f>'4th FY 2026'!C63</f>
        <v>5</v>
      </c>
      <c r="D63" s="35">
        <f>'1st FY 2026'!D63+'2nd FY 2026'!D63+'3rd FY 2026'!D63+'4th FY 2026'!D63</f>
        <v>46728452.699999996</v>
      </c>
      <c r="E63" s="35">
        <f>'1st FY 2026'!E63+'2nd FY 2026'!E63+'3rd FY 2026'!E63+'4th FY 2026'!E63</f>
        <v>35492912</v>
      </c>
      <c r="F63" s="35">
        <f>'1st FY 2026'!F63+'2nd FY 2026'!F63+'3rd FY 2026'!F63+'4th FY 2026'!F63</f>
        <v>11235540.699999999</v>
      </c>
      <c r="G63" s="35">
        <f>'1st FY 2026'!G63+'2nd FY 2026'!G63+'3rd FY 2026'!G63+'4th FY 2026'!G63</f>
        <v>3651550.7237499999</v>
      </c>
    </row>
    <row r="64" spans="1:7" x14ac:dyDescent="0.2">
      <c r="A64" s="23" t="s">
        <v>15</v>
      </c>
      <c r="B64" s="23">
        <f t="shared" ref="B64:G64" si="6">SUM(B62:B63)</f>
        <v>191</v>
      </c>
      <c r="C64" s="23">
        <f t="shared" si="6"/>
        <v>7</v>
      </c>
      <c r="D64" s="36">
        <f t="shared" si="6"/>
        <v>47035161.699999996</v>
      </c>
      <c r="E64" s="36">
        <f t="shared" si="6"/>
        <v>35697882.75</v>
      </c>
      <c r="F64" s="36">
        <f t="shared" si="6"/>
        <v>11337278.949999999</v>
      </c>
      <c r="G64" s="36">
        <f t="shared" si="6"/>
        <v>3678002.6747499998</v>
      </c>
    </row>
    <row r="66" spans="1:7" ht="13.5" thickBot="1" x14ac:dyDescent="0.25">
      <c r="A66" s="20" t="s">
        <v>26</v>
      </c>
      <c r="B66" s="20"/>
    </row>
    <row r="67" spans="1:7" ht="13.5" thickTop="1" x14ac:dyDescent="0.2">
      <c r="A67" s="19" t="s">
        <v>1</v>
      </c>
      <c r="B67" s="18" t="s">
        <v>2</v>
      </c>
      <c r="C67" s="18" t="s">
        <v>2</v>
      </c>
      <c r="D67" s="31" t="s">
        <v>7</v>
      </c>
      <c r="E67" s="31" t="s">
        <v>7</v>
      </c>
      <c r="F67" s="31" t="s">
        <v>5</v>
      </c>
      <c r="G67" s="38" t="s">
        <v>10</v>
      </c>
    </row>
    <row r="68" spans="1:7" ht="13.5" thickBot="1" x14ac:dyDescent="0.25">
      <c r="A68" s="17" t="s">
        <v>0</v>
      </c>
      <c r="B68" s="16" t="s">
        <v>3</v>
      </c>
      <c r="C68" s="16" t="s">
        <v>4</v>
      </c>
      <c r="D68" s="33" t="s">
        <v>8</v>
      </c>
      <c r="E68" s="33" t="s">
        <v>9</v>
      </c>
      <c r="F68" s="33" t="s">
        <v>6</v>
      </c>
      <c r="G68" s="34" t="s">
        <v>11</v>
      </c>
    </row>
    <row r="69" spans="1:7" ht="13.5" thickTop="1" x14ac:dyDescent="0.2">
      <c r="A69" s="10" t="s">
        <v>12</v>
      </c>
      <c r="B69" s="10">
        <f>'4th FY 2026'!B69</f>
        <v>8</v>
      </c>
      <c r="C69" s="10">
        <f>'4th FY 2026'!C69</f>
        <v>2</v>
      </c>
      <c r="D69" s="35">
        <f>'1st FY 2026'!D69+'2nd FY 2026'!D69+'3rd FY 2026'!D69+'4th FY 2026'!D69</f>
        <v>3781258</v>
      </c>
      <c r="E69" s="35">
        <f>'1st FY 2026'!E69+'2nd FY 2026'!E69+'3rd FY 2026'!E69+'4th FY 2026'!E69</f>
        <v>2857843.55</v>
      </c>
      <c r="F69" s="35">
        <f>'1st FY 2026'!F69+'2nd FY 2026'!F69+'3rd FY 2026'!F69+'4th FY 2026'!F69</f>
        <v>923414.45000000007</v>
      </c>
      <c r="G69" s="35">
        <f>'1st FY 2026'!G69+'2nd FY 2026'!G69+'3rd FY 2026'!G69+'4th FY 2026'!G69</f>
        <v>240087.764</v>
      </c>
    </row>
    <row r="70" spans="1:7" x14ac:dyDescent="0.2">
      <c r="A70" s="10" t="s">
        <v>13</v>
      </c>
      <c r="B70" s="10">
        <f>'4th FY 2026'!B70</f>
        <v>3</v>
      </c>
      <c r="C70" s="10">
        <f>'4th FY 2026'!C70</f>
        <v>1</v>
      </c>
      <c r="D70" s="35">
        <f>'1st FY 2026'!D70+'2nd FY 2026'!D70+'3rd FY 2026'!D70+'4th FY 2026'!D70</f>
        <v>48532</v>
      </c>
      <c r="E70" s="35">
        <f>'1st FY 2026'!E70+'2nd FY 2026'!E70+'3rd FY 2026'!E70+'4th FY 2026'!E70</f>
        <v>34092.400000000001</v>
      </c>
      <c r="F70" s="35">
        <f>'1st FY 2026'!F70+'2nd FY 2026'!F70+'3rd FY 2026'!F70+'4th FY 2026'!F70</f>
        <v>14439.599999999999</v>
      </c>
      <c r="G70" s="35">
        <f>'1st FY 2026'!G70+'2nd FY 2026'!G70+'3rd FY 2026'!G70+'4th FY 2026'!G70</f>
        <v>3754.29</v>
      </c>
    </row>
    <row r="71" spans="1:7" x14ac:dyDescent="0.2">
      <c r="A71" s="10" t="s">
        <v>14</v>
      </c>
      <c r="B71" s="10">
        <f>'4th FY 2026'!B71</f>
        <v>20</v>
      </c>
      <c r="C71" s="10">
        <f>'4th FY 2026'!C71</f>
        <v>1</v>
      </c>
      <c r="D71" s="35">
        <f>'1st FY 2026'!D71+'2nd FY 2026'!D71+'3rd FY 2026'!D71+'4th FY 2026'!D71</f>
        <v>5562552</v>
      </c>
      <c r="E71" s="35">
        <f>'1st FY 2026'!E71+'2nd FY 2026'!E71+'3rd FY 2026'!E71+'4th FY 2026'!E71</f>
        <v>4174979.4000000004</v>
      </c>
      <c r="F71" s="35">
        <f>'1st FY 2026'!F71+'2nd FY 2026'!F71+'3rd FY 2026'!F71+'4th FY 2026'!F71</f>
        <v>1387572.5999999999</v>
      </c>
      <c r="G71" s="35">
        <f>'1st FY 2026'!G71+'2nd FY 2026'!G71+'3rd FY 2026'!G71+'4th FY 2026'!G71</f>
        <v>450961.09875</v>
      </c>
    </row>
    <row r="72" spans="1:7" x14ac:dyDescent="0.2">
      <c r="A72" s="23" t="s">
        <v>15</v>
      </c>
      <c r="B72" s="23">
        <f t="shared" ref="B72:G72" si="7">SUM(B69:B71)</f>
        <v>31</v>
      </c>
      <c r="C72" s="23">
        <f t="shared" si="7"/>
        <v>4</v>
      </c>
      <c r="D72" s="36">
        <f t="shared" si="7"/>
        <v>9392342</v>
      </c>
      <c r="E72" s="36">
        <f t="shared" si="7"/>
        <v>7066915.3499999996</v>
      </c>
      <c r="F72" s="36">
        <f t="shared" si="7"/>
        <v>2325426.65</v>
      </c>
      <c r="G72" s="36">
        <f t="shared" si="7"/>
        <v>694803.15275000001</v>
      </c>
    </row>
    <row r="74" spans="1:7" ht="13.5" thickBot="1" x14ac:dyDescent="0.25">
      <c r="A74" s="20" t="s">
        <v>27</v>
      </c>
      <c r="B74" s="20"/>
    </row>
    <row r="75" spans="1:7" ht="13.5" thickTop="1" x14ac:dyDescent="0.2">
      <c r="A75" s="19" t="s">
        <v>1</v>
      </c>
      <c r="B75" s="18" t="s">
        <v>2</v>
      </c>
      <c r="C75" s="18" t="s">
        <v>2</v>
      </c>
      <c r="D75" s="31" t="s">
        <v>7</v>
      </c>
      <c r="E75" s="31" t="s">
        <v>7</v>
      </c>
      <c r="F75" s="31" t="s">
        <v>5</v>
      </c>
      <c r="G75" s="38" t="s">
        <v>10</v>
      </c>
    </row>
    <row r="76" spans="1:7" ht="13.5" thickBot="1" x14ac:dyDescent="0.25">
      <c r="A76" s="17" t="s">
        <v>0</v>
      </c>
      <c r="B76" s="16" t="s">
        <v>3</v>
      </c>
      <c r="C76" s="16" t="s">
        <v>4</v>
      </c>
      <c r="D76" s="33" t="s">
        <v>8</v>
      </c>
      <c r="E76" s="33" t="s">
        <v>9</v>
      </c>
      <c r="F76" s="33" t="s">
        <v>6</v>
      </c>
      <c r="G76" s="34" t="s">
        <v>11</v>
      </c>
    </row>
    <row r="77" spans="1:7" ht="13.5" thickTop="1" x14ac:dyDescent="0.2">
      <c r="A77" s="10" t="s">
        <v>12</v>
      </c>
      <c r="B77" s="10">
        <f>'4th FY 2026'!B77</f>
        <v>48</v>
      </c>
      <c r="C77" s="10">
        <f>'4th FY 2026'!C77</f>
        <v>14</v>
      </c>
      <c r="D77" s="35">
        <f>'1st FY 2026'!D77+'2nd FY 2026'!D77+'3rd FY 2026'!D77+'4th FY 2026'!D77</f>
        <v>9219019</v>
      </c>
      <c r="E77" s="35">
        <f>'1st FY 2026'!E77+'2nd FY 2026'!E77+'3rd FY 2026'!E77+'4th FY 2026'!E77</f>
        <v>6697041.5999999996</v>
      </c>
      <c r="F77" s="35">
        <f>'1st FY 2026'!F77+'2nd FY 2026'!F77+'3rd FY 2026'!F77+'4th FY 2026'!F77</f>
        <v>2521977.4</v>
      </c>
      <c r="G77" s="35">
        <f>'1st FY 2026'!G77+'2nd FY 2026'!G77+'3rd FY 2026'!G77+'4th FY 2026'!G77</f>
        <v>655714.12</v>
      </c>
    </row>
    <row r="78" spans="1:7" x14ac:dyDescent="0.2">
      <c r="A78" s="10" t="s">
        <v>13</v>
      </c>
      <c r="B78" s="10">
        <f>'4th FY 2026'!B78</f>
        <v>25</v>
      </c>
      <c r="C78" s="10">
        <f>'4th FY 2026'!C78</f>
        <v>8</v>
      </c>
      <c r="D78" s="35">
        <f>'1st FY 2026'!D78+'2nd FY 2026'!D78+'3rd FY 2026'!D78+'4th FY 2026'!D78</f>
        <v>4002056.25</v>
      </c>
      <c r="E78" s="35">
        <f>'1st FY 2026'!E78+'2nd FY 2026'!E78+'3rd FY 2026'!E78+'4th FY 2026'!E78</f>
        <v>2922519.25</v>
      </c>
      <c r="F78" s="35">
        <f>'1st FY 2026'!F78+'2nd FY 2026'!F78+'3rd FY 2026'!F78+'4th FY 2026'!F78</f>
        <v>1079537</v>
      </c>
      <c r="G78" s="35">
        <f>'1st FY 2026'!G78+'2nd FY 2026'!G78+'3rd FY 2026'!G78+'4th FY 2026'!G78</f>
        <v>280679.62600000005</v>
      </c>
    </row>
    <row r="79" spans="1:7" x14ac:dyDescent="0.2">
      <c r="A79" s="10" t="s">
        <v>14</v>
      </c>
      <c r="B79" s="10">
        <f>'4th FY 2026'!B79</f>
        <v>149</v>
      </c>
      <c r="C79" s="10">
        <f>'4th FY 2026'!C79</f>
        <v>4</v>
      </c>
      <c r="D79" s="35">
        <f>'1st FY 2026'!D79+'2nd FY 2026'!D79+'3rd FY 2026'!D79+'4th FY 2026'!D79</f>
        <v>67569255.400000006</v>
      </c>
      <c r="E79" s="35">
        <f>'1st FY 2026'!E79+'2nd FY 2026'!E79+'3rd FY 2026'!E79+'4th FY 2026'!E79</f>
        <v>50927526.899999999</v>
      </c>
      <c r="F79" s="35">
        <f>'1st FY 2026'!F79+'2nd FY 2026'!F79+'3rd FY 2026'!F79+'4th FY 2026'!F79</f>
        <v>16641728.499999996</v>
      </c>
      <c r="G79" s="35">
        <f>'1st FY 2026'!G79+'2nd FY 2026'!G79+'3rd FY 2026'!G79+'4th FY 2026'!G79</f>
        <v>5408561.7599999998</v>
      </c>
    </row>
    <row r="80" spans="1:7" x14ac:dyDescent="0.2">
      <c r="A80" s="23" t="s">
        <v>15</v>
      </c>
      <c r="B80" s="23">
        <f t="shared" ref="B80:G80" si="8">SUM(B77:B79)</f>
        <v>222</v>
      </c>
      <c r="C80" s="23">
        <f t="shared" si="8"/>
        <v>26</v>
      </c>
      <c r="D80" s="36">
        <f t="shared" si="8"/>
        <v>80790330.650000006</v>
      </c>
      <c r="E80" s="36">
        <f t="shared" si="8"/>
        <v>60547087.75</v>
      </c>
      <c r="F80" s="36">
        <f t="shared" si="8"/>
        <v>20243242.899999995</v>
      </c>
      <c r="G80" s="36">
        <f t="shared" si="8"/>
        <v>6344955.5060000001</v>
      </c>
    </row>
    <row r="82" spans="1:7" ht="13.5" thickBot="1" x14ac:dyDescent="0.25">
      <c r="A82" s="20" t="s">
        <v>28</v>
      </c>
      <c r="B82" s="20"/>
    </row>
    <row r="83" spans="1:7" ht="13.5" thickTop="1" x14ac:dyDescent="0.2">
      <c r="A83" s="19" t="s">
        <v>1</v>
      </c>
      <c r="B83" s="18" t="s">
        <v>2</v>
      </c>
      <c r="C83" s="18" t="s">
        <v>2</v>
      </c>
      <c r="D83" s="31" t="s">
        <v>7</v>
      </c>
      <c r="E83" s="31" t="s">
        <v>7</v>
      </c>
      <c r="F83" s="31" t="s">
        <v>5</v>
      </c>
      <c r="G83" s="38" t="s">
        <v>10</v>
      </c>
    </row>
    <row r="84" spans="1:7" ht="13.5" thickBot="1" x14ac:dyDescent="0.25">
      <c r="A84" s="17" t="s">
        <v>0</v>
      </c>
      <c r="B84" s="16" t="s">
        <v>3</v>
      </c>
      <c r="C84" s="16" t="s">
        <v>4</v>
      </c>
      <c r="D84" s="33" t="s">
        <v>8</v>
      </c>
      <c r="E84" s="33" t="s">
        <v>9</v>
      </c>
      <c r="F84" s="33" t="s">
        <v>6</v>
      </c>
      <c r="G84" s="34" t="s">
        <v>11</v>
      </c>
    </row>
    <row r="85" spans="1:7" ht="13.5" thickTop="1" x14ac:dyDescent="0.2">
      <c r="A85" s="10" t="s">
        <v>12</v>
      </c>
      <c r="B85" s="10">
        <f>'4th FY 2026'!B85</f>
        <v>602</v>
      </c>
      <c r="C85" s="10">
        <f>'4th FY 2026'!C85</f>
        <v>169</v>
      </c>
      <c r="D85" s="35">
        <f>'1st FY 2026'!D85+'2nd FY 2026'!D85+'3rd FY 2026'!D85+'4th FY 2026'!D85</f>
        <v>125909847.00000001</v>
      </c>
      <c r="E85" s="35">
        <f>'1st FY 2026'!E85+'2nd FY 2026'!E85+'3rd FY 2026'!E85+'4th FY 2026'!E85</f>
        <v>90193374.349999994</v>
      </c>
      <c r="F85" s="35">
        <f>'1st FY 2026'!F85+'2nd FY 2026'!F85+'3rd FY 2026'!F85+'4th FY 2026'!F85</f>
        <v>35716472.650000006</v>
      </c>
      <c r="G85" s="35">
        <f>'1st FY 2026'!G85+'2nd FY 2026'!G85+'3rd FY 2026'!G85+'4th FY 2026'!G85</f>
        <v>9286282.8900000006</v>
      </c>
    </row>
    <row r="86" spans="1:7" x14ac:dyDescent="0.2">
      <c r="A86" s="10" t="s">
        <v>13</v>
      </c>
      <c r="B86" s="10">
        <f>'4th FY 2026'!B86</f>
        <v>346</v>
      </c>
      <c r="C86" s="10">
        <f>'4th FY 2026'!C86</f>
        <v>114</v>
      </c>
      <c r="D86" s="35">
        <f>'1st FY 2026'!D86+'2nd FY 2026'!D86+'3rd FY 2026'!D86+'4th FY 2026'!D86</f>
        <v>55582685.049999997</v>
      </c>
      <c r="E86" s="35">
        <f>'1st FY 2026'!E86+'2nd FY 2026'!E86+'3rd FY 2026'!E86+'4th FY 2026'!E86</f>
        <v>40250632.049999997</v>
      </c>
      <c r="F86" s="35">
        <f>'1st FY 2026'!F86+'2nd FY 2026'!F86+'3rd FY 2026'!F86+'4th FY 2026'!F86</f>
        <v>15332052.999999998</v>
      </c>
      <c r="G86" s="35">
        <f>'1st FY 2026'!G86+'2nd FY 2026'!G86+'3rd FY 2026'!G86+'4th FY 2026'!G86</f>
        <v>3986333.7789999992</v>
      </c>
    </row>
    <row r="87" spans="1:7" x14ac:dyDescent="0.2">
      <c r="A87" s="10" t="s">
        <v>17</v>
      </c>
      <c r="B87" s="10">
        <f>'4th FY 2026'!B88</f>
        <v>470</v>
      </c>
      <c r="C87" s="10">
        <f>'4th FY 2026'!C88</f>
        <v>5</v>
      </c>
      <c r="D87" s="35">
        <f>'1st FY 2026'!D87+'2nd FY 2026'!D87+'3rd FY 2026'!D88+'4th FY 2026'!D88</f>
        <v>132942812.25</v>
      </c>
      <c r="E87" s="35">
        <f>'1st FY 2026'!E87+'2nd FY 2026'!E87+'3rd FY 2026'!E88+'4th FY 2026'!E88</f>
        <v>102824741.54999998</v>
      </c>
      <c r="F87" s="35">
        <f>'1st FY 2026'!F87+'2nd FY 2026'!F87+'3rd FY 2026'!F88+'4th FY 2026'!F88</f>
        <v>30118070.700000003</v>
      </c>
      <c r="G87" s="35">
        <f>'1st FY 2026'!G87+'2nd FY 2026'!G87+'3rd FY 2026'!G88+'4th FY 2026'!G88</f>
        <v>5421252.7220000001</v>
      </c>
    </row>
    <row r="88" spans="1:7" x14ac:dyDescent="0.2">
      <c r="A88" s="10" t="s">
        <v>14</v>
      </c>
      <c r="B88" s="10">
        <f>'4th FY 2026'!B89</f>
        <v>240</v>
      </c>
      <c r="C88" s="10">
        <f>'4th FY 2026'!C89</f>
        <v>5</v>
      </c>
      <c r="D88" s="35">
        <f>'1st FY 2026'!D88+'2nd FY 2026'!D88+'3rd FY 2026'!D89+'4th FY 2026'!D89</f>
        <v>96932056.200000003</v>
      </c>
      <c r="E88" s="35">
        <f>'1st FY 2026'!E88+'2nd FY 2026'!E88+'3rd FY 2026'!E89+'4th FY 2026'!E89</f>
        <v>73671872.75</v>
      </c>
      <c r="F88" s="35">
        <f>'1st FY 2026'!F88+'2nd FY 2026'!F88+'3rd FY 2026'!F89+'4th FY 2026'!F89</f>
        <v>23260183.450000003</v>
      </c>
      <c r="G88" s="35">
        <f>'1st FY 2026'!G88+'2nd FY 2026'!G88+'3rd FY 2026'!G89+'4th FY 2026'!G89</f>
        <v>7559559.6312500015</v>
      </c>
    </row>
    <row r="89" spans="1:7" x14ac:dyDescent="0.2">
      <c r="A89" s="23" t="s">
        <v>15</v>
      </c>
      <c r="B89" s="23">
        <f t="shared" ref="B89:G89" si="9">SUM(B85:B88)</f>
        <v>1658</v>
      </c>
      <c r="C89" s="23">
        <f t="shared" si="9"/>
        <v>293</v>
      </c>
      <c r="D89" s="36">
        <f t="shared" si="9"/>
        <v>411367400.5</v>
      </c>
      <c r="E89" s="36">
        <f t="shared" si="9"/>
        <v>306940620.69999999</v>
      </c>
      <c r="F89" s="36">
        <f t="shared" si="9"/>
        <v>104426779.80000001</v>
      </c>
      <c r="G89" s="36">
        <f t="shared" si="9"/>
        <v>26253429.02225</v>
      </c>
    </row>
    <row r="91" spans="1:7" ht="13.5" thickBot="1" x14ac:dyDescent="0.25">
      <c r="A91" s="20" t="s">
        <v>29</v>
      </c>
      <c r="B91" s="20"/>
    </row>
    <row r="92" spans="1:7" ht="13.5" thickTop="1" x14ac:dyDescent="0.2">
      <c r="A92" s="19" t="s">
        <v>1</v>
      </c>
      <c r="B92" s="18" t="s">
        <v>2</v>
      </c>
      <c r="C92" s="18" t="s">
        <v>2</v>
      </c>
      <c r="D92" s="31" t="s">
        <v>7</v>
      </c>
      <c r="E92" s="31" t="s">
        <v>7</v>
      </c>
      <c r="F92" s="31" t="s">
        <v>5</v>
      </c>
      <c r="G92" s="38" t="s">
        <v>10</v>
      </c>
    </row>
    <row r="93" spans="1:7" ht="13.5" thickBot="1" x14ac:dyDescent="0.25">
      <c r="A93" s="17" t="s">
        <v>0</v>
      </c>
      <c r="B93" s="16" t="s">
        <v>3</v>
      </c>
      <c r="C93" s="16" t="s">
        <v>4</v>
      </c>
      <c r="D93" s="33" t="s">
        <v>8</v>
      </c>
      <c r="E93" s="33" t="s">
        <v>9</v>
      </c>
      <c r="F93" s="33" t="s">
        <v>6</v>
      </c>
      <c r="G93" s="34" t="s">
        <v>11</v>
      </c>
    </row>
    <row r="94" spans="1:7" ht="13.5" thickTop="1" x14ac:dyDescent="0.2">
      <c r="A94" s="10" t="s">
        <v>12</v>
      </c>
      <c r="B94" s="10">
        <f>'4th FY 2026'!B95</f>
        <v>26</v>
      </c>
      <c r="C94" s="10">
        <f>'4th FY 2026'!C95</f>
        <v>7</v>
      </c>
      <c r="D94" s="35">
        <f>'1st FY 2026'!D94+'2nd FY 2026'!D94+'3rd FY 2026'!D95+'4th FY 2026'!D95</f>
        <v>3266068</v>
      </c>
      <c r="E94" s="35">
        <f>'1st FY 2026'!E94+'2nd FY 2026'!E94+'3rd FY 2026'!E95+'4th FY 2026'!E95</f>
        <v>2406446.25</v>
      </c>
      <c r="F94" s="35">
        <f>'1st FY 2026'!F94+'2nd FY 2026'!F94+'3rd FY 2026'!F95+'4th FY 2026'!F95</f>
        <v>859621.75</v>
      </c>
      <c r="G94" s="35">
        <f>'1st FY 2026'!G94+'2nd FY 2026'!G94+'3rd FY 2026'!G95+'4th FY 2026'!G95</f>
        <v>223501.66</v>
      </c>
    </row>
    <row r="95" spans="1:7" x14ac:dyDescent="0.2">
      <c r="A95" s="10" t="s">
        <v>13</v>
      </c>
      <c r="B95" s="10">
        <f>'4th FY 2026'!B96</f>
        <v>9</v>
      </c>
      <c r="C95" s="10">
        <f>'4th FY 2026'!C96</f>
        <v>4</v>
      </c>
      <c r="D95" s="35">
        <f>'1st FY 2026'!D95+'2nd FY 2026'!D95+'3rd FY 2026'!D96+'4th FY 2026'!D96</f>
        <v>849142</v>
      </c>
      <c r="E95" s="35">
        <f>'1st FY 2026'!E95+'2nd FY 2026'!E95+'3rd FY 2026'!E96+'4th FY 2026'!E96</f>
        <v>602774.14999999991</v>
      </c>
      <c r="F95" s="35">
        <f>'1st FY 2026'!F95+'2nd FY 2026'!F95+'3rd FY 2026'!F96+'4th FY 2026'!F96</f>
        <v>246367.85000000003</v>
      </c>
      <c r="G95" s="35">
        <f>'1st FY 2026'!G95+'2nd FY 2026'!G95+'3rd FY 2026'!G96+'4th FY 2026'!G96</f>
        <v>64055.638999999996</v>
      </c>
    </row>
    <row r="96" spans="1:7" x14ac:dyDescent="0.2">
      <c r="A96" s="10" t="s">
        <v>14</v>
      </c>
      <c r="B96" s="10">
        <f>'4th FY 2026'!B97</f>
        <v>130</v>
      </c>
      <c r="C96" s="10">
        <f>'4th FY 2026'!C97</f>
        <v>3</v>
      </c>
      <c r="D96" s="35">
        <f>'1st FY 2026'!D96+'2nd FY 2026'!D96+'3rd FY 2026'!D97+'4th FY 2026'!D97</f>
        <v>30144017</v>
      </c>
      <c r="E96" s="35">
        <f>'1st FY 2026'!E96+'2nd FY 2026'!E96+'3rd FY 2026'!E97+'4th FY 2026'!E97</f>
        <v>22625045.75</v>
      </c>
      <c r="F96" s="35">
        <f>'1st FY 2026'!F96+'2nd FY 2026'!F96+'3rd FY 2026'!F97+'4th FY 2026'!F97</f>
        <v>7518971.2499999991</v>
      </c>
      <c r="G96" s="35">
        <f>'1st FY 2026'!G96+'2nd FY 2026'!G96+'3rd FY 2026'!G97+'4th FY 2026'!G97</f>
        <v>2443665.6524999999</v>
      </c>
    </row>
    <row r="97" spans="1:7" x14ac:dyDescent="0.2">
      <c r="A97" s="23" t="s">
        <v>15</v>
      </c>
      <c r="B97" s="23">
        <f t="shared" ref="B97:G97" si="10">SUM(B94:B96)</f>
        <v>165</v>
      </c>
      <c r="C97" s="23">
        <f t="shared" si="10"/>
        <v>14</v>
      </c>
      <c r="D97" s="36">
        <f t="shared" si="10"/>
        <v>34259227</v>
      </c>
      <c r="E97" s="36">
        <f t="shared" si="10"/>
        <v>25634266.149999999</v>
      </c>
      <c r="F97" s="36">
        <f t="shared" si="10"/>
        <v>8624960.8499999996</v>
      </c>
      <c r="G97" s="36">
        <f t="shared" si="10"/>
        <v>2731222.9515</v>
      </c>
    </row>
    <row r="99" spans="1:7" ht="13.5" thickBot="1" x14ac:dyDescent="0.25">
      <c r="A99" s="20" t="s">
        <v>30</v>
      </c>
      <c r="B99" s="20"/>
    </row>
    <row r="100" spans="1:7" ht="13.5" thickTop="1" x14ac:dyDescent="0.2">
      <c r="A100" s="19" t="s">
        <v>1</v>
      </c>
      <c r="B100" s="18" t="s">
        <v>2</v>
      </c>
      <c r="C100" s="18" t="s">
        <v>2</v>
      </c>
      <c r="D100" s="31" t="s">
        <v>7</v>
      </c>
      <c r="E100" s="31" t="s">
        <v>7</v>
      </c>
      <c r="F100" s="31" t="s">
        <v>5</v>
      </c>
      <c r="G100" s="38" t="s">
        <v>10</v>
      </c>
    </row>
    <row r="101" spans="1:7" ht="13.5" thickBot="1" x14ac:dyDescent="0.25">
      <c r="A101" s="17" t="s">
        <v>0</v>
      </c>
      <c r="B101" s="16" t="s">
        <v>3</v>
      </c>
      <c r="C101" s="16" t="s">
        <v>4</v>
      </c>
      <c r="D101" s="33" t="s">
        <v>8</v>
      </c>
      <c r="E101" s="33" t="s">
        <v>9</v>
      </c>
      <c r="F101" s="33" t="s">
        <v>6</v>
      </c>
      <c r="G101" s="34" t="s">
        <v>11</v>
      </c>
    </row>
    <row r="102" spans="1:7" ht="13.5" thickTop="1" x14ac:dyDescent="0.2">
      <c r="A102" s="10" t="s">
        <v>12</v>
      </c>
      <c r="B102" s="10">
        <f>'4th FY 2026'!B103</f>
        <v>119</v>
      </c>
      <c r="C102" s="10">
        <f>'4th FY 2026'!C103</f>
        <v>38</v>
      </c>
      <c r="D102" s="35">
        <f>'1st FY 2026'!D102+'2nd FY 2026'!D102+'3rd FY 2026'!D103+'4th FY 2026'!D103</f>
        <v>13942146.549999999</v>
      </c>
      <c r="E102" s="35">
        <f>'1st FY 2026'!E102+'2nd FY 2026'!E102+'3rd FY 2026'!E103+'4th FY 2026'!E103</f>
        <v>10102663.899999999</v>
      </c>
      <c r="F102" s="35">
        <f>'1st FY 2026'!F102+'2nd FY 2026'!F102+'3rd FY 2026'!F103+'4th FY 2026'!F103</f>
        <v>3839482.6500000008</v>
      </c>
      <c r="G102" s="35">
        <f>'1st FY 2026'!G102+'2nd FY 2026'!G102+'3rd FY 2026'!G103+'4th FY 2026'!G103</f>
        <v>998265.48900000006</v>
      </c>
    </row>
    <row r="103" spans="1:7" x14ac:dyDescent="0.2">
      <c r="A103" s="10" t="s">
        <v>13</v>
      </c>
      <c r="B103" s="10">
        <f>'4th FY 2026'!B104</f>
        <v>28</v>
      </c>
      <c r="C103" s="10">
        <f>'4th FY 2026'!C104</f>
        <v>9</v>
      </c>
      <c r="D103" s="35">
        <f>'1st FY 2026'!D103+'2nd FY 2026'!D103+'3rd FY 2026'!D104+'4th FY 2026'!D104</f>
        <v>2131014</v>
      </c>
      <c r="E103" s="35">
        <f>'1st FY 2026'!E103+'2nd FY 2026'!E103+'3rd FY 2026'!E104+'4th FY 2026'!E104</f>
        <v>1594061.2999999998</v>
      </c>
      <c r="F103" s="35">
        <f>'1st FY 2026'!F103+'2nd FY 2026'!F103+'3rd FY 2026'!F104+'4th FY 2026'!F104</f>
        <v>536952.69999999995</v>
      </c>
      <c r="G103" s="35">
        <f>'1st FY 2026'!G103+'2nd FY 2026'!G103+'3rd FY 2026'!G104+'4th FY 2026'!G104</f>
        <v>139607.696</v>
      </c>
    </row>
    <row r="104" spans="1:7" x14ac:dyDescent="0.2">
      <c r="A104" s="10" t="s">
        <v>16</v>
      </c>
      <c r="B104" s="10">
        <f>'4th FY 2026'!B105</f>
        <v>7</v>
      </c>
      <c r="C104" s="10">
        <f>'4th FY 2026'!C105</f>
        <v>1</v>
      </c>
      <c r="D104" s="35">
        <f>'1st FY 2026'!D104+'2nd FY 2026'!D104+'3rd FY 2026'!D105+'4th FY 2026'!D105</f>
        <v>804630.89999999991</v>
      </c>
      <c r="E104" s="35">
        <f>'1st FY 2026'!E104+'2nd FY 2026'!E104+'3rd FY 2026'!E105+'4th FY 2026'!E105</f>
        <v>597675.30000000005</v>
      </c>
      <c r="F104" s="35">
        <f>'1st FY 2026'!F104+'2nd FY 2026'!F104+'3rd FY 2026'!F105+'4th FY 2026'!F105</f>
        <v>206955.59999999998</v>
      </c>
      <c r="G104" s="35">
        <f>'1st FY 2026'!G104+'2nd FY 2026'!G104+'3rd FY 2026'!G105+'4th FY 2026'!G105</f>
        <v>53808.465999999993</v>
      </c>
    </row>
    <row r="105" spans="1:7" x14ac:dyDescent="0.2">
      <c r="A105" s="10" t="s">
        <v>17</v>
      </c>
      <c r="B105" s="10">
        <f>'4th FY 2026'!B106</f>
        <v>41</v>
      </c>
      <c r="C105" s="10">
        <f>'4th FY 2026'!C106</f>
        <v>1</v>
      </c>
      <c r="D105" s="35">
        <f>'1st FY 2026'!D105+'2nd FY 2026'!D105+'3rd FY 2026'!D106+'4th FY 2026'!D106</f>
        <v>6360059.6500000004</v>
      </c>
      <c r="E105" s="35">
        <f>'1st FY 2026'!E105+'2nd FY 2026'!E105+'3rd FY 2026'!E106+'4th FY 2026'!E106</f>
        <v>4816742.25</v>
      </c>
      <c r="F105" s="35">
        <f>'1st FY 2026'!F105+'2nd FY 2026'!F105+'3rd FY 2026'!F106+'4th FY 2026'!F106</f>
        <v>1543317.4</v>
      </c>
      <c r="G105" s="35">
        <f>'1st FY 2026'!G105+'2nd FY 2026'!G105+'3rd FY 2026'!G106+'4th FY 2026'!G106</f>
        <v>277797.13500000001</v>
      </c>
    </row>
    <row r="106" spans="1:7" x14ac:dyDescent="0.2">
      <c r="A106" s="10" t="s">
        <v>14</v>
      </c>
      <c r="B106" s="10">
        <f>'4th FY 2026'!B107</f>
        <v>516</v>
      </c>
      <c r="C106" s="10">
        <f>'4th FY 2026'!C107</f>
        <v>12</v>
      </c>
      <c r="D106" s="35">
        <f>'1st FY 2026'!D106+'2nd FY 2026'!D106+'3rd FY 2026'!D107+'4th FY 2026'!D107</f>
        <v>142063863.19999999</v>
      </c>
      <c r="E106" s="35">
        <f>'1st FY 2026'!E106+'2nd FY 2026'!E106+'3rd FY 2026'!E107+'4th FY 2026'!E107</f>
        <v>106670140.10000001</v>
      </c>
      <c r="F106" s="35">
        <f>'1st FY 2026'!F106+'2nd FY 2026'!F106+'3rd FY 2026'!F107+'4th FY 2026'!F107</f>
        <v>35393723.099999994</v>
      </c>
      <c r="G106" s="35">
        <f>'1st FY 2026'!G106+'2nd FY 2026'!G106+'3rd FY 2026'!G107+'4th FY 2026'!G107</f>
        <v>11502960.01125</v>
      </c>
    </row>
    <row r="107" spans="1:7" x14ac:dyDescent="0.2">
      <c r="A107" s="23" t="s">
        <v>15</v>
      </c>
      <c r="B107" s="23">
        <f t="shared" ref="B107:G107" si="11">SUM(B102:B106)</f>
        <v>711</v>
      </c>
      <c r="C107" s="23">
        <f t="shared" si="11"/>
        <v>61</v>
      </c>
      <c r="D107" s="36">
        <f t="shared" si="11"/>
        <v>165301714.29999998</v>
      </c>
      <c r="E107" s="36">
        <f t="shared" si="11"/>
        <v>123781282.85000001</v>
      </c>
      <c r="F107" s="36">
        <f t="shared" si="11"/>
        <v>41520431.449999996</v>
      </c>
      <c r="G107" s="36">
        <f t="shared" si="11"/>
        <v>12972438.797250001</v>
      </c>
    </row>
    <row r="109" spans="1:7" ht="13.5" thickBot="1" x14ac:dyDescent="0.25">
      <c r="A109" s="20" t="s">
        <v>31</v>
      </c>
      <c r="B109" s="20"/>
    </row>
    <row r="110" spans="1:7" ht="13.5" thickTop="1" x14ac:dyDescent="0.2">
      <c r="A110" s="19" t="s">
        <v>1</v>
      </c>
      <c r="B110" s="18" t="s">
        <v>2</v>
      </c>
      <c r="C110" s="18" t="s">
        <v>2</v>
      </c>
      <c r="D110" s="31" t="s">
        <v>7</v>
      </c>
      <c r="E110" s="31" t="s">
        <v>7</v>
      </c>
      <c r="F110" s="31" t="s">
        <v>5</v>
      </c>
      <c r="G110" s="38" t="s">
        <v>10</v>
      </c>
    </row>
    <row r="111" spans="1:7" ht="13.5" thickBot="1" x14ac:dyDescent="0.25">
      <c r="A111" s="17" t="s">
        <v>0</v>
      </c>
      <c r="B111" s="16" t="s">
        <v>3</v>
      </c>
      <c r="C111" s="16" t="s">
        <v>4</v>
      </c>
      <c r="D111" s="33" t="s">
        <v>8</v>
      </c>
      <c r="E111" s="33" t="s">
        <v>9</v>
      </c>
      <c r="F111" s="33" t="s">
        <v>6</v>
      </c>
      <c r="G111" s="34" t="s">
        <v>11</v>
      </c>
    </row>
    <row r="112" spans="1:7" ht="13.5" thickTop="1" x14ac:dyDescent="0.2">
      <c r="A112" s="10" t="s">
        <v>12</v>
      </c>
      <c r="B112" s="10">
        <f>'4th FY 2026'!B113</f>
        <v>6</v>
      </c>
      <c r="C112" s="10">
        <f>'4th FY 2026'!C113</f>
        <v>2</v>
      </c>
      <c r="D112" s="35">
        <f>'1st FY 2026'!D112+'2nd FY 2026'!D112+'3rd FY 2026'!D113+'4th FY 2026'!D113</f>
        <v>403849.55000000005</v>
      </c>
      <c r="E112" s="35">
        <f>'1st FY 2026'!E112+'2nd FY 2026'!E112+'3rd FY 2026'!E113+'4th FY 2026'!E113</f>
        <v>296445.45</v>
      </c>
      <c r="F112" s="35">
        <f>'1st FY 2026'!F112+'2nd FY 2026'!F112+'3rd FY 2026'!F113+'4th FY 2026'!F113</f>
        <v>107404.09999999999</v>
      </c>
      <c r="G112" s="35">
        <f>'1st FY 2026'!G112+'2nd FY 2026'!G112+'3rd FY 2026'!G113+'4th FY 2026'!G113</f>
        <v>27925.065999999999</v>
      </c>
    </row>
    <row r="113" spans="1:7" x14ac:dyDescent="0.2">
      <c r="A113" s="10" t="s">
        <v>14</v>
      </c>
      <c r="B113" s="10">
        <f>'4th FY 2026'!B114</f>
        <v>182</v>
      </c>
      <c r="C113" s="10">
        <f>'4th FY 2026'!C114</f>
        <v>6</v>
      </c>
      <c r="D113" s="35">
        <f>'1st FY 2026'!D113+'2nd FY 2026'!D113+'3rd FY 2026'!D114+'4th FY 2026'!D114</f>
        <v>52051989.950000003</v>
      </c>
      <c r="E113" s="35">
        <f>'1st FY 2026'!E113+'2nd FY 2026'!E113+'3rd FY 2026'!E114+'4th FY 2026'!E114</f>
        <v>39247148.200000003</v>
      </c>
      <c r="F113" s="35">
        <f>'1st FY 2026'!F113+'2nd FY 2026'!F113+'3rd FY 2026'!F114+'4th FY 2026'!F114</f>
        <v>12804841.75</v>
      </c>
      <c r="G113" s="35">
        <f>'1st FY 2026'!G113+'2nd FY 2026'!G113+'3rd FY 2026'!G114+'4th FY 2026'!G114</f>
        <v>4161573.5750000007</v>
      </c>
    </row>
    <row r="114" spans="1:7" x14ac:dyDescent="0.2">
      <c r="A114" s="23" t="s">
        <v>15</v>
      </c>
      <c r="B114" s="23">
        <f t="shared" ref="B114:G114" si="12">SUM(B112:B113)</f>
        <v>188</v>
      </c>
      <c r="C114" s="23">
        <f t="shared" si="12"/>
        <v>8</v>
      </c>
      <c r="D114" s="36">
        <f t="shared" si="12"/>
        <v>52455839.5</v>
      </c>
      <c r="E114" s="36">
        <f t="shared" si="12"/>
        <v>39543593.650000006</v>
      </c>
      <c r="F114" s="36">
        <f t="shared" si="12"/>
        <v>12912245.85</v>
      </c>
      <c r="G114" s="36">
        <f t="shared" si="12"/>
        <v>4189498.6410000008</v>
      </c>
    </row>
    <row r="115" spans="1:7" x14ac:dyDescent="0.2">
      <c r="A115" s="10"/>
      <c r="B115" s="10"/>
      <c r="C115" s="10"/>
    </row>
    <row r="116" spans="1:7" x14ac:dyDescent="0.2">
      <c r="A116" s="10"/>
      <c r="B116" s="10"/>
      <c r="C116" s="10"/>
    </row>
    <row r="117" spans="1:7" ht="13.5" thickBot="1" x14ac:dyDescent="0.25">
      <c r="A117" s="20" t="s">
        <v>32</v>
      </c>
      <c r="B117" s="20"/>
    </row>
    <row r="118" spans="1:7" ht="13.5" thickTop="1" x14ac:dyDescent="0.2">
      <c r="A118" s="19" t="s">
        <v>1</v>
      </c>
      <c r="B118" s="18" t="s">
        <v>2</v>
      </c>
      <c r="C118" s="18" t="s">
        <v>2</v>
      </c>
      <c r="D118" s="31" t="s">
        <v>7</v>
      </c>
      <c r="E118" s="31" t="s">
        <v>7</v>
      </c>
      <c r="F118" s="31" t="s">
        <v>5</v>
      </c>
      <c r="G118" s="38" t="s">
        <v>10</v>
      </c>
    </row>
    <row r="119" spans="1:7" ht="13.5" thickBot="1" x14ac:dyDescent="0.25">
      <c r="A119" s="17" t="s">
        <v>0</v>
      </c>
      <c r="B119" s="16" t="s">
        <v>3</v>
      </c>
      <c r="C119" s="16" t="s">
        <v>4</v>
      </c>
      <c r="D119" s="33" t="s">
        <v>8</v>
      </c>
      <c r="E119" s="33" t="s">
        <v>9</v>
      </c>
      <c r="F119" s="33" t="s">
        <v>6</v>
      </c>
      <c r="G119" s="34" t="s">
        <v>11</v>
      </c>
    </row>
    <row r="120" spans="1:7" ht="13.5" thickTop="1" x14ac:dyDescent="0.2">
      <c r="A120" s="10" t="s">
        <v>12</v>
      </c>
      <c r="B120" s="10">
        <f>'4th FY 2026'!B121</f>
        <v>476</v>
      </c>
      <c r="C120" s="10">
        <f>'4th FY 2026'!C121</f>
        <v>149</v>
      </c>
      <c r="D120" s="35">
        <f>'1st FY 2026'!D120+'2nd FY 2026'!D120+'3rd FY 2026'!D121+'4th FY 2026'!D121</f>
        <v>66952748.5</v>
      </c>
      <c r="E120" s="35">
        <f>'1st FY 2026'!E120+'2nd FY 2026'!E120+'3rd FY 2026'!E121+'4th FY 2026'!E121</f>
        <v>48140338.849999994</v>
      </c>
      <c r="F120" s="35">
        <f>'1st FY 2026'!F120+'2nd FY 2026'!F120+'3rd FY 2026'!F121+'4th FY 2026'!F121</f>
        <v>18812409.649999999</v>
      </c>
      <c r="G120" s="35">
        <f>'1st FY 2026'!G120+'2nd FY 2026'!G120+'3rd FY 2026'!G121+'4th FY 2026'!G121</f>
        <v>4891226.5149999997</v>
      </c>
    </row>
    <row r="121" spans="1:7" x14ac:dyDescent="0.2">
      <c r="A121" s="10" t="s">
        <v>13</v>
      </c>
      <c r="B121" s="10">
        <f>'4th FY 2026'!B122</f>
        <v>155</v>
      </c>
      <c r="C121" s="10">
        <f>'4th FY 2026'!C122</f>
        <v>52</v>
      </c>
      <c r="D121" s="35">
        <f>'1st FY 2026'!D121+'2nd FY 2026'!D121+'3rd FY 2026'!D122+'4th FY 2026'!D122</f>
        <v>16418250.600000001</v>
      </c>
      <c r="E121" s="35">
        <f>'1st FY 2026'!E121+'2nd FY 2026'!E121+'3rd FY 2026'!E122+'4th FY 2026'!E122</f>
        <v>11795399.5</v>
      </c>
      <c r="F121" s="35">
        <f>'1st FY 2026'!F121+'2nd FY 2026'!F121+'3rd FY 2026'!F122+'4th FY 2026'!F122</f>
        <v>4622851.0999999996</v>
      </c>
      <c r="G121" s="35">
        <f>'1st FY 2026'!G121+'2nd FY 2026'!G121+'3rd FY 2026'!G122+'4th FY 2026'!G122</f>
        <v>1201941.2849999999</v>
      </c>
    </row>
    <row r="122" spans="1:7" x14ac:dyDescent="0.2">
      <c r="A122" s="10" t="s">
        <v>14</v>
      </c>
      <c r="B122" s="10">
        <f>'4th FY 2026'!B123</f>
        <v>217</v>
      </c>
      <c r="C122" s="10">
        <f>'4th FY 2026'!C123</f>
        <v>5</v>
      </c>
      <c r="D122" s="35">
        <f>'1st FY 2026'!D122+'2nd FY 2026'!D122+'3rd FY 2026'!D123+'4th FY 2026'!D123</f>
        <v>58683721.75</v>
      </c>
      <c r="E122" s="35">
        <f>'1st FY 2026'!E122+'2nd FY 2026'!E122+'3rd FY 2026'!E123+'4th FY 2026'!E123</f>
        <v>44406398.549999997</v>
      </c>
      <c r="F122" s="35">
        <f>'1st FY 2026'!F122+'2nd FY 2026'!F122+'3rd FY 2026'!F123+'4th FY 2026'!F123</f>
        <v>14277323.200000001</v>
      </c>
      <c r="G122" s="35">
        <f>'1st FY 2026'!G122+'2nd FY 2026'!G122+'3rd FY 2026'!G123+'4th FY 2026'!G123</f>
        <v>4640130.0500000007</v>
      </c>
    </row>
    <row r="123" spans="1:7" x14ac:dyDescent="0.2">
      <c r="A123" s="23" t="s">
        <v>15</v>
      </c>
      <c r="B123" s="23">
        <f t="shared" ref="B123:G123" si="13">SUM(B120:B122)</f>
        <v>848</v>
      </c>
      <c r="C123" s="23">
        <f t="shared" si="13"/>
        <v>206</v>
      </c>
      <c r="D123" s="36">
        <f t="shared" si="13"/>
        <v>142054720.84999999</v>
      </c>
      <c r="E123" s="36">
        <f t="shared" si="13"/>
        <v>104342136.89999999</v>
      </c>
      <c r="F123" s="36">
        <f t="shared" si="13"/>
        <v>37712583.950000003</v>
      </c>
      <c r="G123" s="36">
        <f t="shared" si="13"/>
        <v>10733297.850000001</v>
      </c>
    </row>
    <row r="125" spans="1:7" ht="13.5" thickBot="1" x14ac:dyDescent="0.25">
      <c r="A125" s="20" t="s">
        <v>33</v>
      </c>
      <c r="B125" s="20"/>
    </row>
    <row r="126" spans="1:7" ht="13.5" thickTop="1" x14ac:dyDescent="0.2">
      <c r="A126" s="19" t="s">
        <v>1</v>
      </c>
      <c r="B126" s="18" t="s">
        <v>2</v>
      </c>
      <c r="C126" s="18" t="s">
        <v>2</v>
      </c>
      <c r="D126" s="31" t="s">
        <v>7</v>
      </c>
      <c r="E126" s="31" t="s">
        <v>7</v>
      </c>
      <c r="F126" s="31" t="s">
        <v>5</v>
      </c>
      <c r="G126" s="38" t="s">
        <v>10</v>
      </c>
    </row>
    <row r="127" spans="1:7" ht="13.5" thickBot="1" x14ac:dyDescent="0.25">
      <c r="A127" s="17" t="s">
        <v>0</v>
      </c>
      <c r="B127" s="16" t="s">
        <v>3</v>
      </c>
      <c r="C127" s="16" t="s">
        <v>4</v>
      </c>
      <c r="D127" s="33" t="s">
        <v>8</v>
      </c>
      <c r="E127" s="33" t="s">
        <v>9</v>
      </c>
      <c r="F127" s="33" t="s">
        <v>6</v>
      </c>
      <c r="G127" s="34" t="s">
        <v>11</v>
      </c>
    </row>
    <row r="128" spans="1:7" ht="13.5" thickTop="1" x14ac:dyDescent="0.2">
      <c r="A128" s="10" t="s">
        <v>12</v>
      </c>
      <c r="B128" s="10">
        <f>'4th FY 2026'!B129</f>
        <v>43</v>
      </c>
      <c r="C128" s="10">
        <f>'4th FY 2026'!C129</f>
        <v>13</v>
      </c>
      <c r="D128" s="35">
        <f>'1st FY 2026'!D128+'2nd FY 2026'!D128+'3rd FY 2026'!D129+'4th FY 2026'!D129</f>
        <v>7646525</v>
      </c>
      <c r="E128" s="35">
        <f>'1st FY 2026'!E128+'2nd FY 2026'!E128+'3rd FY 2026'!E129+'4th FY 2026'!E129</f>
        <v>5470128.1500000004</v>
      </c>
      <c r="F128" s="35">
        <f>'1st FY 2026'!F128+'2nd FY 2026'!F128+'3rd FY 2026'!F129+'4th FY 2026'!F129</f>
        <v>2176396.85</v>
      </c>
      <c r="G128" s="35">
        <f>'1st FY 2026'!G128+'2nd FY 2026'!G128+'3rd FY 2026'!G129+'4th FY 2026'!G129</f>
        <v>565863.18299999996</v>
      </c>
    </row>
    <row r="129" spans="1:7" x14ac:dyDescent="0.2">
      <c r="A129" s="10" t="s">
        <v>13</v>
      </c>
      <c r="B129" s="10">
        <f>'4th FY 2026'!B130</f>
        <v>30</v>
      </c>
      <c r="C129" s="10">
        <f>'4th FY 2026'!C130</f>
        <v>10</v>
      </c>
      <c r="D129" s="35">
        <f>'1st FY 2026'!D129+'2nd FY 2026'!D129+'3rd FY 2026'!D130+'4th FY 2026'!D130</f>
        <v>5249884</v>
      </c>
      <c r="E129" s="35">
        <f>'1st FY 2026'!E129+'2nd FY 2026'!E129+'3rd FY 2026'!E130+'4th FY 2026'!E130</f>
        <v>3876708.05</v>
      </c>
      <c r="F129" s="35">
        <f>'1st FY 2026'!F129+'2nd FY 2026'!F129+'3rd FY 2026'!F130+'4th FY 2026'!F130</f>
        <v>1373175.9499999997</v>
      </c>
      <c r="G129" s="35">
        <f>'1st FY 2026'!G129+'2nd FY 2026'!G129+'3rd FY 2026'!G130+'4th FY 2026'!G130</f>
        <v>357025.74799999996</v>
      </c>
    </row>
    <row r="130" spans="1:7" x14ac:dyDescent="0.2">
      <c r="A130" s="10" t="s">
        <v>14</v>
      </c>
      <c r="B130" s="10">
        <f>'4th FY 2026'!B131</f>
        <v>49</v>
      </c>
      <c r="C130" s="10">
        <f>'4th FY 2026'!C131</f>
        <v>1</v>
      </c>
      <c r="D130" s="35">
        <f>'1st FY 2026'!D130+'2nd FY 2026'!D130+'3rd FY 2026'!D131+'4th FY 2026'!D131</f>
        <v>23835334</v>
      </c>
      <c r="E130" s="35">
        <f>'1st FY 2026'!E130+'2nd FY 2026'!E130+'3rd FY 2026'!E131+'4th FY 2026'!E131</f>
        <v>18039247.600000001</v>
      </c>
      <c r="F130" s="35">
        <f>'1st FY 2026'!F130+'2nd FY 2026'!F130+'3rd FY 2026'!F131+'4th FY 2026'!F131</f>
        <v>5796086.4000000004</v>
      </c>
      <c r="G130" s="35">
        <f>'1st FY 2026'!G130+'2nd FY 2026'!G130+'3rd FY 2026'!G131+'4th FY 2026'!G131</f>
        <v>1883728.0750000002</v>
      </c>
    </row>
    <row r="131" spans="1:7" x14ac:dyDescent="0.2">
      <c r="A131" s="23" t="s">
        <v>15</v>
      </c>
      <c r="B131" s="23">
        <f t="shared" ref="B131:G131" si="14">SUM(B128:B130)</f>
        <v>122</v>
      </c>
      <c r="C131" s="23">
        <f t="shared" si="14"/>
        <v>24</v>
      </c>
      <c r="D131" s="36">
        <f t="shared" si="14"/>
        <v>36731743</v>
      </c>
      <c r="E131" s="36">
        <f t="shared" si="14"/>
        <v>27386083.800000001</v>
      </c>
      <c r="F131" s="36">
        <f t="shared" si="14"/>
        <v>9345659.1999999993</v>
      </c>
      <c r="G131" s="36">
        <f t="shared" si="14"/>
        <v>2806617.0060000001</v>
      </c>
    </row>
    <row r="133" spans="1:7" ht="13.5" thickBot="1" x14ac:dyDescent="0.25">
      <c r="A133" s="20" t="s">
        <v>34</v>
      </c>
      <c r="B133" s="20"/>
    </row>
    <row r="134" spans="1:7" ht="13.5" thickTop="1" x14ac:dyDescent="0.2">
      <c r="A134" s="19" t="s">
        <v>1</v>
      </c>
      <c r="B134" s="18" t="s">
        <v>2</v>
      </c>
      <c r="C134" s="18" t="s">
        <v>2</v>
      </c>
      <c r="D134" s="31" t="s">
        <v>7</v>
      </c>
      <c r="E134" s="31" t="s">
        <v>7</v>
      </c>
      <c r="F134" s="31" t="s">
        <v>5</v>
      </c>
      <c r="G134" s="38" t="s">
        <v>10</v>
      </c>
    </row>
    <row r="135" spans="1:7" ht="13.5" thickBot="1" x14ac:dyDescent="0.25">
      <c r="A135" s="17" t="s">
        <v>0</v>
      </c>
      <c r="B135" s="16" t="s">
        <v>3</v>
      </c>
      <c r="C135" s="16" t="s">
        <v>4</v>
      </c>
      <c r="D135" s="33" t="s">
        <v>8</v>
      </c>
      <c r="E135" s="33" t="s">
        <v>9</v>
      </c>
      <c r="F135" s="33" t="s">
        <v>6</v>
      </c>
      <c r="G135" s="34" t="s">
        <v>11</v>
      </c>
    </row>
    <row r="136" spans="1:7" ht="13.5" thickTop="1" x14ac:dyDescent="0.2">
      <c r="A136" s="10" t="s">
        <v>12</v>
      </c>
      <c r="B136" s="10">
        <f>'4th FY 2026'!B137</f>
        <v>4</v>
      </c>
      <c r="C136" s="10">
        <f>'4th FY 2026'!C137</f>
        <v>11</v>
      </c>
      <c r="D136" s="35">
        <f>'1st FY 2026'!D136+'2nd FY 2026'!D136+'3rd FY 2026'!D137+'4th FY 2026'!D137</f>
        <v>7352606.5</v>
      </c>
      <c r="E136" s="35">
        <f>'1st FY 2026'!E136+'2nd FY 2026'!E136+'3rd FY 2026'!E137+'4th FY 2026'!E137</f>
        <v>5313766.6500000004</v>
      </c>
      <c r="F136" s="35">
        <f>'1st FY 2026'!F136+'2nd FY 2026'!F136+'3rd FY 2026'!F137+'4th FY 2026'!F137</f>
        <v>2038839.85</v>
      </c>
      <c r="G136" s="35">
        <f>'1st FY 2026'!G136+'2nd FY 2026'!G136+'3rd FY 2026'!G137+'4th FY 2026'!G137</f>
        <v>530098.36400000006</v>
      </c>
    </row>
    <row r="137" spans="1:7" x14ac:dyDescent="0.2">
      <c r="A137" s="10" t="s">
        <v>13</v>
      </c>
      <c r="B137" s="10">
        <f>'4th FY 2026'!B138</f>
        <v>16</v>
      </c>
      <c r="C137" s="10">
        <f>'4th FY 2026'!C138</f>
        <v>5</v>
      </c>
      <c r="D137" s="35">
        <f>'1st FY 2026'!D137+'2nd FY 2026'!D137+'3rd FY 2026'!D138+'4th FY 2026'!D138</f>
        <v>1628743.85</v>
      </c>
      <c r="E137" s="35">
        <f>'1st FY 2026'!E137+'2nd FY 2026'!E137+'3rd FY 2026'!E138+'4th FY 2026'!E138</f>
        <v>1183827.3500000001</v>
      </c>
      <c r="F137" s="35">
        <f>'1st FY 2026'!F137+'2nd FY 2026'!F137+'3rd FY 2026'!F138+'4th FY 2026'!F138</f>
        <v>444916.5</v>
      </c>
      <c r="G137" s="35">
        <f>'1st FY 2026'!G137+'2nd FY 2026'!G137+'3rd FY 2026'!G138+'4th FY 2026'!G138</f>
        <v>115678.288</v>
      </c>
    </row>
    <row r="138" spans="1:7" x14ac:dyDescent="0.2">
      <c r="A138" s="10" t="s">
        <v>14</v>
      </c>
      <c r="B138" s="10">
        <f>'4th FY 2026'!B139</f>
        <v>117</v>
      </c>
      <c r="C138" s="10">
        <f>'4th FY 2026'!C139</f>
        <v>4</v>
      </c>
      <c r="D138" s="35">
        <f>'1st FY 2026'!D138+'2nd FY 2026'!D138+'3rd FY 2026'!D139+'4th FY 2026'!D139</f>
        <v>22951167.650000002</v>
      </c>
      <c r="E138" s="35">
        <f>'1st FY 2026'!E138+'2nd FY 2026'!E138+'3rd FY 2026'!E139+'4th FY 2026'!E139</f>
        <v>17025352.25</v>
      </c>
      <c r="F138" s="35">
        <f>'1st FY 2026'!F138+'2nd FY 2026'!F138+'3rd FY 2026'!F139+'4th FY 2026'!F139</f>
        <v>5925815.3999999994</v>
      </c>
      <c r="G138" s="35">
        <f>'1st FY 2026'!G138+'2nd FY 2026'!G138+'3rd FY 2026'!G139+'4th FY 2026'!G139</f>
        <v>1925890.0049999999</v>
      </c>
    </row>
    <row r="139" spans="1:7" x14ac:dyDescent="0.2">
      <c r="A139" s="23" t="s">
        <v>15</v>
      </c>
      <c r="B139" s="23">
        <f t="shared" ref="B139:G139" si="15">SUM(B136:B138)</f>
        <v>137</v>
      </c>
      <c r="C139" s="23">
        <f t="shared" si="15"/>
        <v>20</v>
      </c>
      <c r="D139" s="36">
        <f t="shared" si="15"/>
        <v>31932518</v>
      </c>
      <c r="E139" s="36">
        <f t="shared" si="15"/>
        <v>23522946.25</v>
      </c>
      <c r="F139" s="36">
        <f t="shared" si="15"/>
        <v>8409571.75</v>
      </c>
      <c r="G139" s="36">
        <f t="shared" si="15"/>
        <v>2571666.6569999997</v>
      </c>
    </row>
    <row r="141" spans="1:7" ht="13.5" thickBot="1" x14ac:dyDescent="0.25">
      <c r="A141" s="20" t="s">
        <v>35</v>
      </c>
      <c r="B141" s="20"/>
    </row>
    <row r="142" spans="1:7" ht="13.5" thickTop="1" x14ac:dyDescent="0.2">
      <c r="A142" s="19" t="s">
        <v>1</v>
      </c>
      <c r="B142" s="18" t="s">
        <v>2</v>
      </c>
      <c r="C142" s="18" t="s">
        <v>2</v>
      </c>
      <c r="D142" s="31" t="s">
        <v>7</v>
      </c>
      <c r="E142" s="31" t="s">
        <v>7</v>
      </c>
      <c r="F142" s="31" t="s">
        <v>5</v>
      </c>
      <c r="G142" s="38" t="s">
        <v>10</v>
      </c>
    </row>
    <row r="143" spans="1:7" ht="13.5" thickBot="1" x14ac:dyDescent="0.25">
      <c r="A143" s="17" t="s">
        <v>0</v>
      </c>
      <c r="B143" s="16" t="s">
        <v>3</v>
      </c>
      <c r="C143" s="16" t="s">
        <v>4</v>
      </c>
      <c r="D143" s="33" t="s">
        <v>8</v>
      </c>
      <c r="E143" s="33" t="s">
        <v>9</v>
      </c>
      <c r="F143" s="33" t="s">
        <v>6</v>
      </c>
      <c r="G143" s="34" t="s">
        <v>11</v>
      </c>
    </row>
    <row r="144" spans="1:7" ht="13.5" thickTop="1" x14ac:dyDescent="0.2">
      <c r="A144" s="10" t="s">
        <v>13</v>
      </c>
      <c r="B144" s="10">
        <f>'4th FY 2026'!B145</f>
        <v>3</v>
      </c>
      <c r="C144" s="10">
        <f>'4th FY 2026'!C145</f>
        <v>1</v>
      </c>
      <c r="D144" s="35">
        <f>'1st FY 2026'!D144+'2nd FY 2026'!D144+'3rd FY 2026'!D145+'4th FY 2026'!D145</f>
        <v>897197</v>
      </c>
      <c r="E144" s="35">
        <f>'1st FY 2026'!E144+'2nd FY 2026'!E144+'3rd FY 2026'!E145+'4th FY 2026'!E145</f>
        <v>692480.95</v>
      </c>
      <c r="F144" s="35">
        <f>'1st FY 2026'!F144+'2nd FY 2026'!F144+'3rd FY 2026'!F145+'4th FY 2026'!F145</f>
        <v>204716.05000000002</v>
      </c>
      <c r="G144" s="35">
        <f>'1st FY 2026'!G144+'2nd FY 2026'!G144+'3rd FY 2026'!G145+'4th FY 2026'!G145</f>
        <v>53226.172000000006</v>
      </c>
    </row>
    <row r="145" spans="1:7" x14ac:dyDescent="0.2">
      <c r="A145" s="10" t="s">
        <v>14</v>
      </c>
      <c r="B145" s="10">
        <f>'4th FY 2026'!B146</f>
        <v>75</v>
      </c>
      <c r="C145" s="10">
        <f>'4th FY 2026'!C146</f>
        <v>2</v>
      </c>
      <c r="D145" s="35">
        <f>'1st FY 2026'!D145+'2nd FY 2026'!D145+'3rd FY 2026'!D146+'4th FY 2026'!D146</f>
        <v>14909651.799999999</v>
      </c>
      <c r="E145" s="35">
        <f>'1st FY 2026'!E145+'2nd FY 2026'!E145+'3rd FY 2026'!E146+'4th FY 2026'!E146</f>
        <v>11155658.399999999</v>
      </c>
      <c r="F145" s="35">
        <f>'1st FY 2026'!F145+'2nd FY 2026'!F145+'3rd FY 2026'!F146+'4th FY 2026'!F146</f>
        <v>3753993.4</v>
      </c>
      <c r="G145" s="35">
        <f>'1st FY 2026'!G145+'2nd FY 2026'!G145+'3rd FY 2026'!G146+'4th FY 2026'!G146</f>
        <v>1220047.8475000001</v>
      </c>
    </row>
    <row r="146" spans="1:7" x14ac:dyDescent="0.2">
      <c r="A146" s="23" t="s">
        <v>15</v>
      </c>
      <c r="B146" s="23">
        <f t="shared" ref="B146:G146" si="16">SUM(B144:B145)</f>
        <v>78</v>
      </c>
      <c r="C146" s="23">
        <f t="shared" si="16"/>
        <v>3</v>
      </c>
      <c r="D146" s="36">
        <f t="shared" si="16"/>
        <v>15806848.799999999</v>
      </c>
      <c r="E146" s="36">
        <f t="shared" si="16"/>
        <v>11848139.349999998</v>
      </c>
      <c r="F146" s="36">
        <f t="shared" si="16"/>
        <v>3958709.4499999997</v>
      </c>
      <c r="G146" s="36">
        <f t="shared" si="16"/>
        <v>1273274.0195000002</v>
      </c>
    </row>
    <row r="148" spans="1:7" ht="13.5" thickBot="1" x14ac:dyDescent="0.25">
      <c r="A148" s="20" t="s">
        <v>36</v>
      </c>
      <c r="B148" s="20"/>
    </row>
    <row r="149" spans="1:7" ht="13.5" thickTop="1" x14ac:dyDescent="0.2">
      <c r="A149" s="19" t="s">
        <v>1</v>
      </c>
      <c r="B149" s="18" t="s">
        <v>2</v>
      </c>
      <c r="C149" s="18" t="s">
        <v>2</v>
      </c>
      <c r="D149" s="31" t="s">
        <v>7</v>
      </c>
      <c r="E149" s="31" t="s">
        <v>7</v>
      </c>
      <c r="F149" s="31" t="s">
        <v>5</v>
      </c>
      <c r="G149" s="38" t="s">
        <v>10</v>
      </c>
    </row>
    <row r="150" spans="1:7" ht="13.5" thickBot="1" x14ac:dyDescent="0.25">
      <c r="A150" s="17" t="s">
        <v>0</v>
      </c>
      <c r="B150" s="16" t="s">
        <v>3</v>
      </c>
      <c r="C150" s="16" t="s">
        <v>4</v>
      </c>
      <c r="D150" s="33" t="s">
        <v>8</v>
      </c>
      <c r="E150" s="33" t="s">
        <v>9</v>
      </c>
      <c r="F150" s="33" t="s">
        <v>6</v>
      </c>
      <c r="G150" s="34" t="s">
        <v>11</v>
      </c>
    </row>
    <row r="151" spans="1:7" ht="13.5" thickTop="1" x14ac:dyDescent="0.2">
      <c r="A151" s="10" t="s">
        <v>12</v>
      </c>
      <c r="B151" s="10">
        <f>'4th FY 2026'!B152</f>
        <v>76</v>
      </c>
      <c r="C151" s="10">
        <f>'4th FY 2026'!C152</f>
        <v>22</v>
      </c>
      <c r="D151" s="35">
        <f>'1st FY 2026'!D151+'2nd FY 2026'!D151+'3rd FY 2026'!D152+'4th FY 2026'!D152</f>
        <v>10328224.149999999</v>
      </c>
      <c r="E151" s="35">
        <f>'1st FY 2026'!E151+'2nd FY 2026'!E151+'3rd FY 2026'!E152+'4th FY 2026'!E152</f>
        <v>7443385.3500000006</v>
      </c>
      <c r="F151" s="35">
        <f>'1st FY 2026'!F151+'2nd FY 2026'!F151+'3rd FY 2026'!F152+'4th FY 2026'!F152</f>
        <v>2884838.8</v>
      </c>
      <c r="G151" s="35">
        <f>'1st FY 2026'!G151+'2nd FY 2026'!G151+'3rd FY 2026'!G152+'4th FY 2026'!G152</f>
        <v>750058.09600000002</v>
      </c>
    </row>
    <row r="152" spans="1:7" x14ac:dyDescent="0.2">
      <c r="A152" s="10" t="s">
        <v>13</v>
      </c>
      <c r="B152" s="10">
        <f>'4th FY 2026'!B153</f>
        <v>93</v>
      </c>
      <c r="C152" s="10">
        <f>'4th FY 2026'!C153</f>
        <v>29</v>
      </c>
      <c r="D152" s="35">
        <f>'1st FY 2026'!D152+'2nd FY 2026'!D152+'3rd FY 2026'!D153+'4th FY 2026'!D153</f>
        <v>13351374.600000001</v>
      </c>
      <c r="E152" s="35">
        <f>'1st FY 2026'!E152+'2nd FY 2026'!E152+'3rd FY 2026'!E153+'4th FY 2026'!E153</f>
        <v>9423279.1500000004</v>
      </c>
      <c r="F152" s="35">
        <f>'1st FY 2026'!F152+'2nd FY 2026'!F152+'3rd FY 2026'!F153+'4th FY 2026'!F153</f>
        <v>3928095.4500000007</v>
      </c>
      <c r="G152" s="35">
        <f>'1st FY 2026'!G152+'2nd FY 2026'!G152+'3rd FY 2026'!G153+'4th FY 2026'!G153</f>
        <v>1021304.819</v>
      </c>
    </row>
    <row r="153" spans="1:7" x14ac:dyDescent="0.2">
      <c r="A153" s="10" t="s">
        <v>17</v>
      </c>
      <c r="B153" s="10">
        <f>'4th FY 2026'!B154</f>
        <v>160</v>
      </c>
      <c r="C153" s="10">
        <f>'4th FY 2026'!C154</f>
        <v>2</v>
      </c>
      <c r="D153" s="35">
        <f>'1st FY 2026'!D153+'2nd FY 2026'!D153+'3rd FY 2026'!D154+'4th FY 2026'!D154</f>
        <v>40587230.299999997</v>
      </c>
      <c r="E153" s="35">
        <f>'1st FY 2026'!E153+'2nd FY 2026'!E153+'3rd FY 2026'!E154+'4th FY 2026'!E154</f>
        <v>30895568.300000001</v>
      </c>
      <c r="F153" s="35">
        <f>'1st FY 2026'!F153+'2nd FY 2026'!F153+'3rd FY 2026'!F154+'4th FY 2026'!F154</f>
        <v>9691662</v>
      </c>
      <c r="G153" s="35">
        <f>'1st FY 2026'!G153+'2nd FY 2026'!G153+'3rd FY 2026'!G154+'4th FY 2026'!G154</f>
        <v>1744499.1620000002</v>
      </c>
    </row>
    <row r="154" spans="1:7" x14ac:dyDescent="0.2">
      <c r="A154" s="10" t="s">
        <v>14</v>
      </c>
      <c r="B154" s="10">
        <f>'4th FY 2026'!B155</f>
        <v>100</v>
      </c>
      <c r="C154" s="10">
        <f>'4th FY 2026'!C155</f>
        <v>2</v>
      </c>
      <c r="D154" s="35">
        <f>'1st FY 2026'!D154+'2nd FY 2026'!D154+'3rd FY 2026'!D155+'4th FY 2026'!D155</f>
        <v>26351947.199999999</v>
      </c>
      <c r="E154" s="35">
        <f>'1st FY 2026'!E154+'2nd FY 2026'!E154+'3rd FY 2026'!E155+'4th FY 2026'!E155</f>
        <v>19152265.949999999</v>
      </c>
      <c r="F154" s="35">
        <f>'1st FY 2026'!F154+'2nd FY 2026'!F154+'3rd FY 2026'!F155+'4th FY 2026'!F155</f>
        <v>7199681.2499999991</v>
      </c>
      <c r="G154" s="35">
        <f>'1st FY 2026'!G154+'2nd FY 2026'!G154+'3rd FY 2026'!G155+'4th FY 2026'!G155</f>
        <v>2339896.41</v>
      </c>
    </row>
    <row r="155" spans="1:7" x14ac:dyDescent="0.2">
      <c r="A155" s="23" t="s">
        <v>15</v>
      </c>
      <c r="B155" s="23">
        <f t="shared" ref="B155:G155" si="17">SUM(B151:B154)</f>
        <v>429</v>
      </c>
      <c r="C155" s="23">
        <f t="shared" si="17"/>
        <v>55</v>
      </c>
      <c r="D155" s="36">
        <f t="shared" si="17"/>
        <v>90618776.25</v>
      </c>
      <c r="E155" s="36">
        <f t="shared" si="17"/>
        <v>66914498.75</v>
      </c>
      <c r="F155" s="36">
        <f t="shared" si="17"/>
        <v>23704277.5</v>
      </c>
      <c r="G155" s="36">
        <f t="shared" si="17"/>
        <v>5855758.4870000007</v>
      </c>
    </row>
    <row r="156" spans="1:7" x14ac:dyDescent="0.2">
      <c r="A156" s="10"/>
      <c r="B156" s="10"/>
      <c r="C156" s="10"/>
    </row>
    <row r="157" spans="1:7" ht="13.5" thickBot="1" x14ac:dyDescent="0.25">
      <c r="A157" s="20" t="s">
        <v>37</v>
      </c>
      <c r="B157" s="20"/>
    </row>
    <row r="158" spans="1:7" ht="13.5" thickTop="1" x14ac:dyDescent="0.2">
      <c r="A158" s="19" t="s">
        <v>1</v>
      </c>
      <c r="B158" s="18" t="s">
        <v>2</v>
      </c>
      <c r="C158" s="18" t="s">
        <v>2</v>
      </c>
      <c r="D158" s="31" t="s">
        <v>7</v>
      </c>
      <c r="E158" s="31" t="s">
        <v>7</v>
      </c>
      <c r="F158" s="31" t="s">
        <v>5</v>
      </c>
      <c r="G158" s="38" t="s">
        <v>10</v>
      </c>
    </row>
    <row r="159" spans="1:7" ht="13.5" thickBot="1" x14ac:dyDescent="0.25">
      <c r="A159" s="17" t="s">
        <v>0</v>
      </c>
      <c r="B159" s="16" t="s">
        <v>3</v>
      </c>
      <c r="C159" s="16" t="s">
        <v>4</v>
      </c>
      <c r="D159" s="33" t="s">
        <v>8</v>
      </c>
      <c r="E159" s="33" t="s">
        <v>9</v>
      </c>
      <c r="F159" s="33" t="s">
        <v>6</v>
      </c>
      <c r="G159" s="34" t="s">
        <v>11</v>
      </c>
    </row>
    <row r="160" spans="1:7" ht="13.5" thickTop="1" x14ac:dyDescent="0.2">
      <c r="A160" s="10" t="s">
        <v>12</v>
      </c>
      <c r="B160" s="10">
        <f>'4th FY 2026'!B161</f>
        <v>36</v>
      </c>
      <c r="C160" s="10">
        <f>'4th FY 2026'!C161</f>
        <v>9</v>
      </c>
      <c r="D160" s="35">
        <f>'1st FY 2026'!D160+'2nd FY 2026'!D160+'3rd FY 2026'!D161+'4th FY 2026'!D161</f>
        <v>5710222</v>
      </c>
      <c r="E160" s="35">
        <f>'1st FY 2026'!E160+'2nd FY 2026'!E160+'3rd FY 2026'!E161+'4th FY 2026'!E161</f>
        <v>4104055.15</v>
      </c>
      <c r="F160" s="35">
        <f>'1st FY 2026'!F160+'2nd FY 2026'!F160+'3rd FY 2026'!F161+'4th FY 2026'!F161</f>
        <v>1606166.85</v>
      </c>
      <c r="G160" s="35">
        <f>'1st FY 2026'!G160+'2nd FY 2026'!G160+'3rd FY 2026'!G161+'4th FY 2026'!G161</f>
        <v>417603.38100000005</v>
      </c>
    </row>
    <row r="161" spans="1:7" x14ac:dyDescent="0.2">
      <c r="A161" s="10" t="s">
        <v>13</v>
      </c>
      <c r="B161" s="10">
        <f>'4th FY 2026'!B162</f>
        <v>28</v>
      </c>
      <c r="C161" s="10">
        <f>'4th FY 2026'!C162</f>
        <v>9</v>
      </c>
      <c r="D161" s="35">
        <f>'1st FY 2026'!D161+'2nd FY 2026'!D161+'3rd FY 2026'!D162+'4th FY 2026'!D162</f>
        <v>3812342</v>
      </c>
      <c r="E161" s="35">
        <f>'1st FY 2026'!E161+'2nd FY 2026'!E161+'3rd FY 2026'!E162+'4th FY 2026'!E162</f>
        <v>2828371.25</v>
      </c>
      <c r="F161" s="35">
        <f>'1st FY 2026'!F161+'2nd FY 2026'!F161+'3rd FY 2026'!F162+'4th FY 2026'!F162</f>
        <v>983970.75</v>
      </c>
      <c r="G161" s="35">
        <f>'1st FY 2026'!G161+'2nd FY 2026'!G161+'3rd FY 2026'!G162+'4th FY 2026'!G162</f>
        <v>255832.39199999999</v>
      </c>
    </row>
    <row r="162" spans="1:7" x14ac:dyDescent="0.2">
      <c r="A162" s="10" t="s">
        <v>17</v>
      </c>
      <c r="B162" s="10">
        <f>'4th FY 2026'!B163</f>
        <v>130</v>
      </c>
      <c r="C162" s="10">
        <f>'4th FY 2026'!C163</f>
        <v>2</v>
      </c>
      <c r="D162" s="35">
        <f>'1st FY 2026'!D162+'2nd FY 2026'!D162+'3rd FY 2026'!D163+'4th FY 2026'!D163</f>
        <v>26760627.750000004</v>
      </c>
      <c r="E162" s="35">
        <f>'1st FY 2026'!E162+'2nd FY 2026'!E162+'3rd FY 2026'!E163+'4th FY 2026'!E163</f>
        <v>20835103.049999997</v>
      </c>
      <c r="F162" s="35">
        <f>'1st FY 2026'!F162+'2nd FY 2026'!F162+'3rd FY 2026'!F163+'4th FY 2026'!F163</f>
        <v>5925524.7000000002</v>
      </c>
      <c r="G162" s="35">
        <f>'1st FY 2026'!G162+'2nd FY 2026'!G162+'3rd FY 2026'!G163+'4th FY 2026'!G163</f>
        <v>1066594.4489999998</v>
      </c>
    </row>
    <row r="163" spans="1:7" x14ac:dyDescent="0.2">
      <c r="A163" s="10" t="s">
        <v>14</v>
      </c>
      <c r="B163" s="10">
        <f>'4th FY 2026'!B164</f>
        <v>76</v>
      </c>
      <c r="C163" s="10">
        <f>'4th FY 2026'!C164</f>
        <v>2</v>
      </c>
      <c r="D163" s="35">
        <f>'1st FY 2026'!D163+'2nd FY 2026'!D163+'3rd FY 2026'!D164+'4th FY 2026'!D164</f>
        <v>18759304.449999999</v>
      </c>
      <c r="E163" s="35">
        <f>'1st FY 2026'!E163+'2nd FY 2026'!E163+'3rd FY 2026'!E164+'4th FY 2026'!E164</f>
        <v>13783594.499999998</v>
      </c>
      <c r="F163" s="35">
        <f>'1st FY 2026'!F163+'2nd FY 2026'!F163+'3rd FY 2026'!F164+'4th FY 2026'!F164</f>
        <v>4975709.95</v>
      </c>
      <c r="G163" s="35">
        <f>'1st FY 2026'!G163+'2nd FY 2026'!G163+'3rd FY 2026'!G164+'4th FY 2026'!G164</f>
        <v>1617105.7387500003</v>
      </c>
    </row>
    <row r="164" spans="1:7" x14ac:dyDescent="0.2">
      <c r="A164" s="23" t="s">
        <v>15</v>
      </c>
      <c r="B164" s="23">
        <f t="shared" ref="B164:G164" si="18">SUM(B160:B163)</f>
        <v>270</v>
      </c>
      <c r="C164" s="23">
        <f t="shared" si="18"/>
        <v>22</v>
      </c>
      <c r="D164" s="36">
        <f t="shared" si="18"/>
        <v>55042496.200000003</v>
      </c>
      <c r="E164" s="36">
        <f t="shared" si="18"/>
        <v>41551123.949999996</v>
      </c>
      <c r="F164" s="36">
        <f t="shared" si="18"/>
        <v>13491372.25</v>
      </c>
      <c r="G164" s="36">
        <f t="shared" si="18"/>
        <v>3357135.9607500001</v>
      </c>
    </row>
    <row r="166" spans="1:7" ht="13.5" thickBot="1" x14ac:dyDescent="0.25">
      <c r="A166" s="20" t="s">
        <v>38</v>
      </c>
      <c r="B166" s="20"/>
    </row>
    <row r="167" spans="1:7" ht="13.5" thickTop="1" x14ac:dyDescent="0.2">
      <c r="A167" s="19" t="s">
        <v>1</v>
      </c>
      <c r="B167" s="18" t="s">
        <v>2</v>
      </c>
      <c r="C167" s="18" t="s">
        <v>2</v>
      </c>
      <c r="D167" s="31" t="s">
        <v>7</v>
      </c>
      <c r="E167" s="31" t="s">
        <v>7</v>
      </c>
      <c r="F167" s="31" t="s">
        <v>5</v>
      </c>
      <c r="G167" s="38" t="s">
        <v>10</v>
      </c>
    </row>
    <row r="168" spans="1:7" ht="13.5" thickBot="1" x14ac:dyDescent="0.25">
      <c r="A168" s="17" t="s">
        <v>0</v>
      </c>
      <c r="B168" s="16" t="s">
        <v>3</v>
      </c>
      <c r="C168" s="16" t="s">
        <v>4</v>
      </c>
      <c r="D168" s="33" t="s">
        <v>8</v>
      </c>
      <c r="E168" s="33" t="s">
        <v>9</v>
      </c>
      <c r="F168" s="33" t="s">
        <v>6</v>
      </c>
      <c r="G168" s="34" t="s">
        <v>11</v>
      </c>
    </row>
    <row r="169" spans="1:7" ht="13.5" thickTop="1" x14ac:dyDescent="0.2">
      <c r="A169" s="10" t="s">
        <v>12</v>
      </c>
      <c r="B169" s="10">
        <f>'4th FY 2026'!B170</f>
        <v>17</v>
      </c>
      <c r="C169" s="10">
        <f>'4th FY 2026'!C170</f>
        <v>5</v>
      </c>
      <c r="D169" s="35">
        <f>'1st FY 2026'!D169+'2nd FY 2026'!D169+'3rd FY 2026'!D170+'4th FY 2026'!D170</f>
        <v>2178809.6</v>
      </c>
      <c r="E169" s="35">
        <f>'1st FY 2026'!E169+'2nd FY 2026'!E169+'3rd FY 2026'!E170+'4th FY 2026'!E170</f>
        <v>1651271.4</v>
      </c>
      <c r="F169" s="35">
        <f>'1st FY 2026'!F169+'2nd FY 2026'!F169+'3rd FY 2026'!F170+'4th FY 2026'!F170</f>
        <v>527538.19999999995</v>
      </c>
      <c r="G169" s="35">
        <f>'1st FY 2026'!G169+'2nd FY 2026'!G169+'3rd FY 2026'!G170+'4th FY 2026'!G170</f>
        <v>137159.93699999998</v>
      </c>
    </row>
    <row r="170" spans="1:7" x14ac:dyDescent="0.2">
      <c r="A170" s="10" t="s">
        <v>14</v>
      </c>
      <c r="B170" s="10">
        <f>'4th FY 2026'!B171</f>
        <v>498</v>
      </c>
      <c r="C170" s="10">
        <f>'4th FY 2026'!C171</f>
        <v>10</v>
      </c>
      <c r="D170" s="35">
        <f>'1st FY 2026'!D170+'2nd FY 2026'!D170+'3rd FY 2026'!D171+'4th FY 2026'!D171</f>
        <v>165125481.60000002</v>
      </c>
      <c r="E170" s="35">
        <f>'1st FY 2026'!E170+'2nd FY 2026'!E170+'3rd FY 2026'!E171+'4th FY 2026'!E171</f>
        <v>124967395.8</v>
      </c>
      <c r="F170" s="35">
        <f>'1st FY 2026'!F170+'2nd FY 2026'!F170+'3rd FY 2026'!F171+'4th FY 2026'!F171</f>
        <v>40158085.800000004</v>
      </c>
      <c r="G170" s="35">
        <f>'1st FY 2026'!G170+'2nd FY 2026'!G170+'3rd FY 2026'!G171+'4th FY 2026'!G171</f>
        <v>13051377.881250001</v>
      </c>
    </row>
    <row r="171" spans="1:7" x14ac:dyDescent="0.2">
      <c r="A171" s="23" t="s">
        <v>15</v>
      </c>
      <c r="B171" s="23">
        <f t="shared" ref="B171:G171" si="19">SUM(B169:B170)</f>
        <v>515</v>
      </c>
      <c r="C171" s="23">
        <f t="shared" si="19"/>
        <v>15</v>
      </c>
      <c r="D171" s="36">
        <f t="shared" si="19"/>
        <v>167304291.20000002</v>
      </c>
      <c r="E171" s="36">
        <f t="shared" si="19"/>
        <v>126618667.2</v>
      </c>
      <c r="F171" s="36">
        <f t="shared" si="19"/>
        <v>40685624.000000007</v>
      </c>
      <c r="G171" s="36">
        <f t="shared" si="19"/>
        <v>13188537.818250002</v>
      </c>
    </row>
    <row r="173" spans="1:7" ht="13.5" thickBot="1" x14ac:dyDescent="0.25">
      <c r="A173" s="20" t="s">
        <v>39</v>
      </c>
      <c r="B173" s="20"/>
    </row>
    <row r="174" spans="1:7" ht="13.5" thickTop="1" x14ac:dyDescent="0.2">
      <c r="A174" s="19" t="s">
        <v>1</v>
      </c>
      <c r="B174" s="18" t="s">
        <v>2</v>
      </c>
      <c r="C174" s="18" t="s">
        <v>2</v>
      </c>
      <c r="D174" s="31" t="s">
        <v>7</v>
      </c>
      <c r="E174" s="31" t="s">
        <v>7</v>
      </c>
      <c r="F174" s="31" t="s">
        <v>5</v>
      </c>
      <c r="G174" s="38" t="s">
        <v>10</v>
      </c>
    </row>
    <row r="175" spans="1:7" ht="13.5" thickBot="1" x14ac:dyDescent="0.25">
      <c r="A175" s="17" t="s">
        <v>0</v>
      </c>
      <c r="B175" s="16" t="s">
        <v>3</v>
      </c>
      <c r="C175" s="16" t="s">
        <v>4</v>
      </c>
      <c r="D175" s="33" t="s">
        <v>8</v>
      </c>
      <c r="E175" s="33" t="s">
        <v>9</v>
      </c>
      <c r="F175" s="33" t="s">
        <v>6</v>
      </c>
      <c r="G175" s="34" t="s">
        <v>11</v>
      </c>
    </row>
    <row r="176" spans="1:7" ht="13.5" thickTop="1" x14ac:dyDescent="0.2">
      <c r="A176" s="10" t="s">
        <v>12</v>
      </c>
      <c r="B176" s="10">
        <f>'4th FY 2026'!B177</f>
        <v>20</v>
      </c>
      <c r="C176" s="10">
        <f>'4th FY 2026'!C177</f>
        <v>6</v>
      </c>
      <c r="D176" s="35">
        <f>'1st FY 2026'!D176+'2nd FY 2026'!D176+'3rd FY 2026'!D177+'4th FY 2026'!D177</f>
        <v>2677442.65</v>
      </c>
      <c r="E176" s="35">
        <f>'1st FY 2026'!E176+'2nd FY 2026'!E176+'3rd FY 2026'!E177+'4th FY 2026'!E177</f>
        <v>1996128.55</v>
      </c>
      <c r="F176" s="35">
        <f>'1st FY 2026'!F176+'2nd FY 2026'!F176+'3rd FY 2026'!F177+'4th FY 2026'!F177</f>
        <v>681314.10000000009</v>
      </c>
      <c r="G176" s="35">
        <f>'1st FY 2026'!G176+'2nd FY 2026'!G176+'3rd FY 2026'!G177+'4th FY 2026'!G177</f>
        <v>177141.66099999999</v>
      </c>
    </row>
    <row r="177" spans="1:7" x14ac:dyDescent="0.2">
      <c r="A177" s="10" t="s">
        <v>13</v>
      </c>
      <c r="B177" s="10">
        <f>'4th FY 2026'!B178</f>
        <v>11</v>
      </c>
      <c r="C177" s="10">
        <f>'4th FY 2026'!C178</f>
        <v>4</v>
      </c>
      <c r="D177" s="35">
        <f>'1st FY 2026'!D177+'2nd FY 2026'!D177+'3rd FY 2026'!D178+'4th FY 2026'!D178</f>
        <v>1061828</v>
      </c>
      <c r="E177" s="35">
        <f>'1st FY 2026'!E177+'2nd FY 2026'!E177+'3rd FY 2026'!E178+'4th FY 2026'!E178</f>
        <v>745523.19999999995</v>
      </c>
      <c r="F177" s="35">
        <f>'1st FY 2026'!F177+'2nd FY 2026'!F177+'3rd FY 2026'!F178+'4th FY 2026'!F178</f>
        <v>316304.8</v>
      </c>
      <c r="G177" s="35">
        <f>'1st FY 2026'!G177+'2nd FY 2026'!G177+'3rd FY 2026'!G178+'4th FY 2026'!G178</f>
        <v>82239.248999999996</v>
      </c>
    </row>
    <row r="178" spans="1:7" x14ac:dyDescent="0.2">
      <c r="A178" s="10" t="s">
        <v>14</v>
      </c>
      <c r="B178" s="10">
        <f>'4th FY 2026'!B179</f>
        <v>304</v>
      </c>
      <c r="C178" s="10">
        <f>'4th FY 2026'!C179</f>
        <v>7</v>
      </c>
      <c r="D178" s="35">
        <f>'1st FY 2026'!D178+'2nd FY 2026'!D178+'3rd FY 2026'!D179+'4th FY 2026'!D179</f>
        <v>72219104.5</v>
      </c>
      <c r="E178" s="35">
        <f>'1st FY 2026'!E178+'2nd FY 2026'!E178+'3rd FY 2026'!E179+'4th FY 2026'!E179</f>
        <v>54189893.149999999</v>
      </c>
      <c r="F178" s="35">
        <f>'1st FY 2026'!F178+'2nd FY 2026'!F178+'3rd FY 2026'!F179+'4th FY 2026'!F179</f>
        <v>18029211.350000001</v>
      </c>
      <c r="G178" s="35">
        <f>'1st FY 2026'!G178+'2nd FY 2026'!G178+'3rd FY 2026'!G179+'4th FY 2026'!G179</f>
        <v>5859493.6912500001</v>
      </c>
    </row>
    <row r="179" spans="1:7" x14ac:dyDescent="0.2">
      <c r="A179" s="23" t="s">
        <v>15</v>
      </c>
      <c r="B179" s="23">
        <f t="shared" ref="B179:G179" si="20">SUM(B176:B178)</f>
        <v>335</v>
      </c>
      <c r="C179" s="23">
        <f t="shared" si="20"/>
        <v>17</v>
      </c>
      <c r="D179" s="36">
        <f t="shared" si="20"/>
        <v>75958375.150000006</v>
      </c>
      <c r="E179" s="36">
        <f t="shared" si="20"/>
        <v>56931544.899999999</v>
      </c>
      <c r="F179" s="36">
        <f t="shared" si="20"/>
        <v>19026830.25</v>
      </c>
      <c r="G179" s="36">
        <f t="shared" si="20"/>
        <v>6118874.6012500003</v>
      </c>
    </row>
    <row r="181" spans="1:7" ht="13.5" thickBot="1" x14ac:dyDescent="0.25">
      <c r="A181" s="20" t="s">
        <v>40</v>
      </c>
      <c r="B181" s="20"/>
    </row>
    <row r="182" spans="1:7" ht="13.5" thickTop="1" x14ac:dyDescent="0.2">
      <c r="A182" s="19" t="s">
        <v>1</v>
      </c>
      <c r="B182" s="18" t="s">
        <v>2</v>
      </c>
      <c r="C182" s="18" t="s">
        <v>2</v>
      </c>
      <c r="D182" s="31" t="s">
        <v>7</v>
      </c>
      <c r="E182" s="31" t="s">
        <v>7</v>
      </c>
      <c r="F182" s="31" t="s">
        <v>5</v>
      </c>
      <c r="G182" s="38" t="s">
        <v>10</v>
      </c>
    </row>
    <row r="183" spans="1:7" ht="13.5" thickBot="1" x14ac:dyDescent="0.25">
      <c r="A183" s="17" t="s">
        <v>0</v>
      </c>
      <c r="B183" s="16" t="s">
        <v>3</v>
      </c>
      <c r="C183" s="16" t="s">
        <v>4</v>
      </c>
      <c r="D183" s="33" t="s">
        <v>8</v>
      </c>
      <c r="E183" s="33" t="s">
        <v>9</v>
      </c>
      <c r="F183" s="33" t="s">
        <v>6</v>
      </c>
      <c r="G183" s="34" t="s">
        <v>11</v>
      </c>
    </row>
    <row r="184" spans="1:7" ht="13.5" thickTop="1" x14ac:dyDescent="0.2">
      <c r="A184" s="10" t="s">
        <v>12</v>
      </c>
      <c r="B184" s="10">
        <f>'4th FY 2026'!B185</f>
        <v>49</v>
      </c>
      <c r="C184" s="10">
        <f>'4th FY 2026'!C185</f>
        <v>15</v>
      </c>
      <c r="D184" s="35">
        <f>'1st FY 2026'!D184+'2nd FY 2026'!D184+'3rd FY 2026'!D185+'4th FY 2026'!D185</f>
        <v>9148131.5</v>
      </c>
      <c r="E184" s="35">
        <f>'1st FY 2026'!E184+'2nd FY 2026'!E184+'3rd FY 2026'!E185+'4th FY 2026'!E185</f>
        <v>6737977</v>
      </c>
      <c r="F184" s="35">
        <f>'1st FY 2026'!F184+'2nd FY 2026'!F184+'3rd FY 2026'!F185+'4th FY 2026'!F185</f>
        <v>2410154.5</v>
      </c>
      <c r="G184" s="35">
        <f>'1st FY 2026'!G184+'2nd FY 2026'!G184+'3rd FY 2026'!G185+'4th FY 2026'!G185</f>
        <v>626640.16600000008</v>
      </c>
    </row>
    <row r="185" spans="1:7" x14ac:dyDescent="0.2">
      <c r="A185" s="10" t="s">
        <v>13</v>
      </c>
      <c r="B185" s="10">
        <f>'4th FY 2026'!B186</f>
        <v>14</v>
      </c>
      <c r="C185" s="10">
        <f>'4th FY 2026'!C186</f>
        <v>5</v>
      </c>
      <c r="D185" s="35">
        <f>'1st FY 2026'!D185+'2nd FY 2026'!D185+'3rd FY 2026'!D186+'4th FY 2026'!D186</f>
        <v>1044948</v>
      </c>
      <c r="E185" s="35">
        <f>'1st FY 2026'!E185+'2nd FY 2026'!E185+'3rd FY 2026'!E186+'4th FY 2026'!E186</f>
        <v>771836.25</v>
      </c>
      <c r="F185" s="35">
        <f>'1st FY 2026'!F185+'2nd FY 2026'!F185+'3rd FY 2026'!F186+'4th FY 2026'!F186</f>
        <v>273111.75</v>
      </c>
      <c r="G185" s="35">
        <f>'1st FY 2026'!G185+'2nd FY 2026'!G185+'3rd FY 2026'!G186+'4th FY 2026'!G186</f>
        <v>71009.063999999998</v>
      </c>
    </row>
    <row r="186" spans="1:7" x14ac:dyDescent="0.2">
      <c r="A186" s="10" t="s">
        <v>17</v>
      </c>
      <c r="B186" s="10">
        <f>'4th FY 2026'!B187</f>
        <v>131</v>
      </c>
      <c r="C186" s="10">
        <f>'4th FY 2026'!C187</f>
        <v>2</v>
      </c>
      <c r="D186" s="35">
        <f>'1st FY 2026'!D186+'2nd FY 2026'!D186+'3rd FY 2026'!D187+'4th FY 2026'!D187</f>
        <v>17876592.199999999</v>
      </c>
      <c r="E186" s="35">
        <f>'1st FY 2026'!E186+'2nd FY 2026'!E186+'3rd FY 2026'!E187+'4th FY 2026'!E187</f>
        <v>13691749.950000001</v>
      </c>
      <c r="F186" s="35">
        <f>'1st FY 2026'!F186+'2nd FY 2026'!F186+'3rd FY 2026'!F187+'4th FY 2026'!F187</f>
        <v>4184842.2500000005</v>
      </c>
      <c r="G186" s="35">
        <f>'1st FY 2026'!G186+'2nd FY 2026'!G186+'3rd FY 2026'!G187+'4th FY 2026'!G187</f>
        <v>753271.60499999998</v>
      </c>
    </row>
    <row r="187" spans="1:7" x14ac:dyDescent="0.2">
      <c r="A187" s="10" t="s">
        <v>14</v>
      </c>
      <c r="B187" s="10">
        <f>'4th FY 2026'!B188</f>
        <v>225</v>
      </c>
      <c r="C187" s="10">
        <f>'4th FY 2026'!C188</f>
        <v>6</v>
      </c>
      <c r="D187" s="35">
        <f>'1st FY 2026'!D187+'2nd FY 2026'!D187+'3rd FY 2026'!D188+'4th FY 2026'!D188</f>
        <v>60485094.75</v>
      </c>
      <c r="E187" s="35">
        <f>'1st FY 2026'!E187+'2nd FY 2026'!E187+'3rd FY 2026'!E188+'4th FY 2026'!E188</f>
        <v>45531487</v>
      </c>
      <c r="F187" s="35">
        <f>'1st FY 2026'!F187+'2nd FY 2026'!F187+'3rd FY 2026'!F188+'4th FY 2026'!F188</f>
        <v>14953607.750000002</v>
      </c>
      <c r="G187" s="35">
        <f>'1st FY 2026'!G187+'2nd FY 2026'!G187+'3rd FY 2026'!G188+'4th FY 2026'!G188</f>
        <v>4859922.5200000005</v>
      </c>
    </row>
    <row r="188" spans="1:7" x14ac:dyDescent="0.2">
      <c r="A188" s="23" t="s">
        <v>15</v>
      </c>
      <c r="B188" s="23">
        <f t="shared" ref="B188:G188" si="21">SUM(B184:B187)</f>
        <v>419</v>
      </c>
      <c r="C188" s="23">
        <f t="shared" si="21"/>
        <v>28</v>
      </c>
      <c r="D188" s="36">
        <f t="shared" si="21"/>
        <v>88554766.450000003</v>
      </c>
      <c r="E188" s="36">
        <f t="shared" si="21"/>
        <v>66733050.200000003</v>
      </c>
      <c r="F188" s="36">
        <f t="shared" si="21"/>
        <v>21821716.25</v>
      </c>
      <c r="G188" s="36">
        <f t="shared" si="21"/>
        <v>6310843.3550000004</v>
      </c>
    </row>
    <row r="190" spans="1:7" ht="13.5" thickBot="1" x14ac:dyDescent="0.25">
      <c r="A190" s="20" t="s">
        <v>41</v>
      </c>
      <c r="B190" s="20"/>
    </row>
    <row r="191" spans="1:7" ht="13.5" thickTop="1" x14ac:dyDescent="0.2">
      <c r="A191" s="19"/>
      <c r="B191" s="18" t="s">
        <v>2</v>
      </c>
      <c r="C191" s="18" t="s">
        <v>2</v>
      </c>
      <c r="D191" s="31" t="s">
        <v>7</v>
      </c>
      <c r="E191" s="31" t="s">
        <v>7</v>
      </c>
      <c r="F191" s="31" t="s">
        <v>5</v>
      </c>
      <c r="G191" s="38" t="s">
        <v>10</v>
      </c>
    </row>
    <row r="192" spans="1:7" ht="13.5" thickBot="1" x14ac:dyDescent="0.25">
      <c r="A192" s="17" t="s">
        <v>0</v>
      </c>
      <c r="B192" s="16" t="s">
        <v>3</v>
      </c>
      <c r="C192" s="16" t="s">
        <v>4</v>
      </c>
      <c r="D192" s="33" t="s">
        <v>8</v>
      </c>
      <c r="E192" s="33" t="s">
        <v>9</v>
      </c>
      <c r="F192" s="33" t="s">
        <v>6</v>
      </c>
      <c r="G192" s="34" t="s">
        <v>11</v>
      </c>
    </row>
    <row r="193" spans="1:7" ht="13.5" thickTop="1" x14ac:dyDescent="0.2">
      <c r="A193" s="10" t="s">
        <v>12</v>
      </c>
      <c r="B193" s="10">
        <f>'4th FY 2026'!B194</f>
        <v>101</v>
      </c>
      <c r="C193" s="10">
        <f>'4th FY 2026'!C194</f>
        <v>28</v>
      </c>
      <c r="D193" s="35">
        <f>'1st FY 2026'!D193+'2nd FY 2026'!D193+'3rd FY 2026'!D194+'4th FY 2026'!D194</f>
        <v>12855906.899999999</v>
      </c>
      <c r="E193" s="35">
        <f>'1st FY 2026'!E193+'2nd FY 2026'!E193+'3rd FY 2026'!E194+'4th FY 2026'!E194</f>
        <v>9346510.4000000004</v>
      </c>
      <c r="F193" s="35">
        <f>'1st FY 2026'!F193+'2nd FY 2026'!F193+'3rd FY 2026'!F194+'4th FY 2026'!F194</f>
        <v>3509396.5</v>
      </c>
      <c r="G193" s="35">
        <f>'1st FY 2026'!G193+'2nd FY 2026'!G193+'3rd FY 2026'!G194+'4th FY 2026'!G194</f>
        <v>912443.08700000006</v>
      </c>
    </row>
    <row r="194" spans="1:7" x14ac:dyDescent="0.2">
      <c r="A194" s="10" t="s">
        <v>13</v>
      </c>
      <c r="B194" s="10">
        <f>'4th FY 2026'!B195</f>
        <v>44</v>
      </c>
      <c r="C194" s="10">
        <f>'4th FY 2026'!C195</f>
        <v>11</v>
      </c>
      <c r="D194" s="35">
        <f>'1st FY 2026'!D194+'2nd FY 2026'!D194+'3rd FY 2026'!D195+'4th FY 2026'!D195</f>
        <v>5613501.7000000002</v>
      </c>
      <c r="E194" s="35">
        <f>'1st FY 2026'!E194+'2nd FY 2026'!E194+'3rd FY 2026'!E195+'4th FY 2026'!E195</f>
        <v>4183175.1500000004</v>
      </c>
      <c r="F194" s="35">
        <f>'1st FY 2026'!F194+'2nd FY 2026'!F194+'3rd FY 2026'!F195+'4th FY 2026'!F195</f>
        <v>1430326.5499999998</v>
      </c>
      <c r="G194" s="35">
        <f>'1st FY 2026'!G194+'2nd FY 2026'!G194+'3rd FY 2026'!G195+'4th FY 2026'!G195</f>
        <v>371884.89800000004</v>
      </c>
    </row>
    <row r="195" spans="1:7" x14ac:dyDescent="0.2">
      <c r="A195" s="10" t="s">
        <v>17</v>
      </c>
      <c r="B195" s="10">
        <f>'4th FY 2026'!B196</f>
        <v>0</v>
      </c>
      <c r="C195" s="10">
        <f>'4th FY 2026'!C196</f>
        <v>0</v>
      </c>
      <c r="D195" s="35">
        <f>'1st FY 2026'!D195+'2nd FY 2026'!D195+'3rd FY 2026'!D196+'4th FY 2026'!D196</f>
        <v>50242273.649999999</v>
      </c>
      <c r="E195" s="35">
        <f>'1st FY 2026'!E195+'2nd FY 2026'!E195+'3rd FY 2026'!E196+'4th FY 2026'!E196</f>
        <v>36825286.450000003</v>
      </c>
      <c r="F195" s="35">
        <f>'1st FY 2026'!F195+'2nd FY 2026'!F195+'3rd FY 2026'!F196+'4th FY 2026'!F196</f>
        <v>13416987.199999999</v>
      </c>
      <c r="G195" s="35">
        <f>'1st FY 2026'!G195+'2nd FY 2026'!G195+'3rd FY 2026'!G196+'4th FY 2026'!G196</f>
        <v>4360520.84</v>
      </c>
    </row>
    <row r="196" spans="1:7" x14ac:dyDescent="0.2">
      <c r="A196" s="10" t="s">
        <v>14</v>
      </c>
      <c r="B196" s="10">
        <f>'4th FY 2026'!B197</f>
        <v>412</v>
      </c>
      <c r="C196" s="10">
        <f>'4th FY 2026'!C197</f>
        <v>11</v>
      </c>
      <c r="D196" s="35">
        <f>'1st FY 2026'!D195+'2nd FY 2026'!D195+'3rd FY 2026'!D197+'4th FY 2026'!D197</f>
        <v>104985087.94999999</v>
      </c>
      <c r="E196" s="35">
        <f>'1st FY 2026'!E195+'2nd FY 2026'!E195+'3rd FY 2026'!E197+'4th FY 2026'!E197</f>
        <v>77350443.350000009</v>
      </c>
      <c r="F196" s="35">
        <f>'1st FY 2026'!F195+'2nd FY 2026'!F195+'3rd FY 2026'!F197+'4th FY 2026'!F197</f>
        <v>27634644.599999994</v>
      </c>
      <c r="G196" s="35">
        <f>'1st FY 2026'!G195+'2nd FY 2026'!G195+'3rd FY 2026'!G197+'4th FY 2026'!G197</f>
        <v>8981259.4949999973</v>
      </c>
    </row>
    <row r="197" spans="1:7" x14ac:dyDescent="0.2">
      <c r="A197" s="23" t="s">
        <v>15</v>
      </c>
      <c r="B197" s="23">
        <f t="shared" ref="B197:G197" si="22">SUM(B193:B196)</f>
        <v>557</v>
      </c>
      <c r="C197" s="23">
        <f t="shared" si="22"/>
        <v>50</v>
      </c>
      <c r="D197" s="36">
        <f t="shared" si="22"/>
        <v>173696770.19999999</v>
      </c>
      <c r="E197" s="36">
        <f t="shared" si="22"/>
        <v>127705415.35000001</v>
      </c>
      <c r="F197" s="36">
        <f t="shared" si="22"/>
        <v>45991354.849999994</v>
      </c>
      <c r="G197" s="36">
        <f t="shared" si="22"/>
        <v>14626108.319999997</v>
      </c>
    </row>
    <row r="199" spans="1:7" ht="13.5" thickBot="1" x14ac:dyDescent="0.25">
      <c r="A199" s="20" t="s">
        <v>42</v>
      </c>
      <c r="B199" s="20"/>
    </row>
    <row r="200" spans="1:7" ht="13.5" thickTop="1" x14ac:dyDescent="0.2">
      <c r="A200" s="19" t="s">
        <v>1</v>
      </c>
      <c r="B200" s="18" t="s">
        <v>2</v>
      </c>
      <c r="C200" s="18" t="s">
        <v>2</v>
      </c>
      <c r="D200" s="31" t="s">
        <v>7</v>
      </c>
      <c r="E200" s="31" t="s">
        <v>7</v>
      </c>
      <c r="F200" s="31" t="s">
        <v>5</v>
      </c>
      <c r="G200" s="38" t="s">
        <v>10</v>
      </c>
    </row>
    <row r="201" spans="1:7" ht="13.5" thickBot="1" x14ac:dyDescent="0.25">
      <c r="A201" s="17" t="s">
        <v>0</v>
      </c>
      <c r="B201" s="16" t="s">
        <v>3</v>
      </c>
      <c r="C201" s="16" t="s">
        <v>4</v>
      </c>
      <c r="D201" s="33" t="s">
        <v>8</v>
      </c>
      <c r="E201" s="33" t="s">
        <v>9</v>
      </c>
      <c r="F201" s="33" t="s">
        <v>6</v>
      </c>
      <c r="G201" s="34" t="s">
        <v>11</v>
      </c>
    </row>
    <row r="202" spans="1:7" ht="13.5" thickTop="1" x14ac:dyDescent="0.2">
      <c r="A202" s="10" t="s">
        <v>12</v>
      </c>
      <c r="B202" s="10">
        <f>'4th FY 2026'!B203</f>
        <v>113</v>
      </c>
      <c r="C202" s="10">
        <f>'4th FY 2026'!C203</f>
        <v>34</v>
      </c>
      <c r="D202" s="35">
        <f>'1st FY 2026'!D201+'2nd FY 2026'!D201+'3rd FY 2026'!D203+'4th FY 2026'!D203</f>
        <v>16137969.5</v>
      </c>
      <c r="E202" s="35">
        <f>'1st FY 2026'!E201+'2nd FY 2026'!E201+'3rd FY 2026'!E203+'4th FY 2026'!E203</f>
        <v>11765608.199999999</v>
      </c>
      <c r="F202" s="35">
        <f>'1st FY 2026'!F201+'2nd FY 2026'!F201+'3rd FY 2026'!F203+'4th FY 2026'!F203</f>
        <v>4372361.2999999989</v>
      </c>
      <c r="G202" s="35">
        <f>'1st FY 2026'!G201+'2nd FY 2026'!G201+'3rd FY 2026'!G203+'4th FY 2026'!G203</f>
        <v>1136813.9349999998</v>
      </c>
    </row>
    <row r="203" spans="1:7" x14ac:dyDescent="0.2">
      <c r="A203" s="10" t="s">
        <v>13</v>
      </c>
      <c r="B203" s="10">
        <f>'4th FY 2026'!B204</f>
        <v>47</v>
      </c>
      <c r="C203" s="10">
        <f>'4th FY 2026'!C204</f>
        <v>15</v>
      </c>
      <c r="D203" s="35">
        <f>'1st FY 2026'!D202+'2nd FY 2026'!D202+'3rd FY 2026'!D204+'4th FY 2026'!D204</f>
        <v>4240024.75</v>
      </c>
      <c r="E203" s="35">
        <f>'1st FY 2026'!E202+'2nd FY 2026'!E202+'3rd FY 2026'!E204+'4th FY 2026'!E204</f>
        <v>3092604.3</v>
      </c>
      <c r="F203" s="35">
        <f>'1st FY 2026'!F202+'2nd FY 2026'!F202+'3rd FY 2026'!F204+'4th FY 2026'!F204</f>
        <v>1147420.4500000002</v>
      </c>
      <c r="G203" s="35">
        <f>'1st FY 2026'!G202+'2nd FY 2026'!G202+'3rd FY 2026'!G204+'4th FY 2026'!G204</f>
        <v>298329.31500000006</v>
      </c>
    </row>
    <row r="204" spans="1:7" x14ac:dyDescent="0.2">
      <c r="A204" s="10" t="s">
        <v>16</v>
      </c>
      <c r="B204" s="10">
        <f>'4th FY 2026'!B205</f>
        <v>0</v>
      </c>
      <c r="C204" s="10">
        <f>'4th FY 2026'!C205</f>
        <v>0</v>
      </c>
      <c r="D204" s="35">
        <f>'1st FY 2026'!D204+'2nd FY 2026'!D204+'3rd FY 2026'!D205+'4th FY 2026'!D205</f>
        <v>130823119.09999999</v>
      </c>
      <c r="E204" s="35">
        <f>'1st FY 2026'!E204+'2nd FY 2026'!E204+'3rd FY 2026'!E205+'4th FY 2026'!E205</f>
        <v>97757642.75</v>
      </c>
      <c r="F204" s="35">
        <f>'1st FY 2026'!F204+'2nd FY 2026'!F204+'3rd FY 2026'!F205+'4th FY 2026'!F205</f>
        <v>33065476.350000001</v>
      </c>
      <c r="G204" s="35">
        <f>'1st FY 2026'!G204+'2nd FY 2026'!G204+'3rd FY 2026'!G205+'4th FY 2026'!G205</f>
        <v>10746279.82</v>
      </c>
    </row>
    <row r="205" spans="1:7" x14ac:dyDescent="0.2">
      <c r="A205" s="10" t="s">
        <v>17</v>
      </c>
      <c r="B205" s="10">
        <f>'4th FY 2026'!B206</f>
        <v>79</v>
      </c>
      <c r="C205" s="10">
        <f>'4th FY 2026'!C206</f>
        <v>2</v>
      </c>
      <c r="D205" s="35">
        <f>'1st FY 2026'!D203+'2nd FY 2026'!D203+'3rd FY 2026'!D206+'4th FY 2026'!D206</f>
        <v>8916963</v>
      </c>
      <c r="E205" s="35">
        <f>'1st FY 2026'!E203+'2nd FY 2026'!E203+'3rd FY 2026'!E206+'4th FY 2026'!E206</f>
        <v>6735187.9000000004</v>
      </c>
      <c r="F205" s="35">
        <f>'1st FY 2026'!F203+'2nd FY 2026'!F203+'3rd FY 2026'!F206+'4th FY 2026'!F206</f>
        <v>2181775.0999999996</v>
      </c>
      <c r="G205" s="35">
        <f>'1st FY 2026'!G203+'2nd FY 2026'!G203+'3rd FY 2026'!G206+'4th FY 2026'!G206</f>
        <v>392719.52699999994</v>
      </c>
    </row>
    <row r="206" spans="1:7" x14ac:dyDescent="0.2">
      <c r="A206" s="10" t="s">
        <v>14</v>
      </c>
      <c r="B206" s="10">
        <f>'4th FY 2026'!B207</f>
        <v>721</v>
      </c>
      <c r="C206" s="10">
        <f>'4th FY 2026'!C207</f>
        <v>16</v>
      </c>
      <c r="D206" s="35">
        <f>'1st FY 2026'!D204+'2nd FY 2026'!D204+'3rd FY 2026'!D207+'4th FY 2026'!D207</f>
        <v>273394141.30000001</v>
      </c>
      <c r="E206" s="35">
        <f>'1st FY 2026'!E204+'2nd FY 2026'!E204+'3rd FY 2026'!E207+'4th FY 2026'!E207</f>
        <v>204973619.25</v>
      </c>
      <c r="F206" s="35">
        <f>'1st FY 2026'!F204+'2nd FY 2026'!F204+'3rd FY 2026'!F207+'4th FY 2026'!F207</f>
        <v>68420522.050000012</v>
      </c>
      <c r="G206" s="35">
        <f>'1st FY 2026'!G204+'2nd FY 2026'!G204+'3rd FY 2026'!G207+'4th FY 2026'!G207</f>
        <v>22236669.672499999</v>
      </c>
    </row>
    <row r="207" spans="1:7" x14ac:dyDescent="0.2">
      <c r="A207" s="23" t="s">
        <v>15</v>
      </c>
      <c r="B207" s="23">
        <f t="shared" ref="B207:G207" si="23">SUM(B202:B206)</f>
        <v>960</v>
      </c>
      <c r="C207" s="23">
        <f t="shared" si="23"/>
        <v>67</v>
      </c>
      <c r="D207" s="36">
        <f t="shared" si="23"/>
        <v>433512217.64999998</v>
      </c>
      <c r="E207" s="36">
        <f t="shared" si="23"/>
        <v>324324662.39999998</v>
      </c>
      <c r="F207" s="36">
        <f t="shared" si="23"/>
        <v>109187555.25000001</v>
      </c>
      <c r="G207" s="36">
        <f t="shared" si="23"/>
        <v>34810812.269500002</v>
      </c>
    </row>
    <row r="209" spans="1:7" ht="13.5" thickBot="1" x14ac:dyDescent="0.25">
      <c r="A209" s="20" t="s">
        <v>43</v>
      </c>
      <c r="B209" s="20"/>
    </row>
    <row r="210" spans="1:7" ht="13.5" thickTop="1" x14ac:dyDescent="0.2">
      <c r="A210" s="19" t="s">
        <v>1</v>
      </c>
      <c r="B210" s="18" t="s">
        <v>2</v>
      </c>
      <c r="C210" s="18" t="s">
        <v>2</v>
      </c>
      <c r="D210" s="31" t="s">
        <v>7</v>
      </c>
      <c r="E210" s="31" t="s">
        <v>7</v>
      </c>
      <c r="F210" s="31" t="s">
        <v>5</v>
      </c>
      <c r="G210" s="38" t="s">
        <v>10</v>
      </c>
    </row>
    <row r="211" spans="1:7" ht="13.5" thickBot="1" x14ac:dyDescent="0.25">
      <c r="A211" s="17" t="s">
        <v>0</v>
      </c>
      <c r="B211" s="16" t="s">
        <v>3</v>
      </c>
      <c r="C211" s="16" t="s">
        <v>4</v>
      </c>
      <c r="D211" s="33" t="s">
        <v>8</v>
      </c>
      <c r="E211" s="33" t="s">
        <v>9</v>
      </c>
      <c r="F211" s="33" t="s">
        <v>6</v>
      </c>
      <c r="G211" s="34" t="s">
        <v>11</v>
      </c>
    </row>
    <row r="212" spans="1:7" ht="13.5" thickTop="1" x14ac:dyDescent="0.2">
      <c r="A212" s="10" t="s">
        <v>12</v>
      </c>
      <c r="B212" s="10">
        <f>'4th FY 2026'!B213</f>
        <v>94</v>
      </c>
      <c r="C212" s="10">
        <f>'4th FY 2026'!C213</f>
        <v>27</v>
      </c>
      <c r="D212" s="35">
        <f>'1st FY 2026'!D210+'2nd FY 2026'!D210+'3rd FY 2026'!D213+'4th FY 2026'!D213</f>
        <v>14008423</v>
      </c>
      <c r="E212" s="35">
        <f>'1st FY 2026'!E210+'2nd FY 2026'!E210+'3rd FY 2026'!E213+'4th FY 2026'!E213</f>
        <v>10165031.5</v>
      </c>
      <c r="F212" s="35">
        <f>'1st FY 2026'!F210+'2nd FY 2026'!F210+'3rd FY 2026'!F213+'4th FY 2026'!F213</f>
        <v>3843391.5</v>
      </c>
      <c r="G212" s="35">
        <f>'1st FY 2026'!G210+'2nd FY 2026'!G210+'3rd FY 2026'!G213+'4th FY 2026'!G213</f>
        <v>999281.78899999999</v>
      </c>
    </row>
    <row r="213" spans="1:7" x14ac:dyDescent="0.2">
      <c r="A213" s="10" t="s">
        <v>13</v>
      </c>
      <c r="B213" s="10">
        <f>'4th FY 2026'!B214</f>
        <v>12</v>
      </c>
      <c r="C213" s="10">
        <f>'4th FY 2026'!C214</f>
        <v>4</v>
      </c>
      <c r="D213" s="35">
        <f>'1st FY 2026'!D211+'2nd FY 2026'!D211+'3rd FY 2026'!D214+'4th FY 2026'!D214</f>
        <v>599480</v>
      </c>
      <c r="E213" s="35">
        <f>'1st FY 2026'!E211+'2nd FY 2026'!E211+'3rd FY 2026'!E214+'4th FY 2026'!E214</f>
        <v>457670.49999999994</v>
      </c>
      <c r="F213" s="35">
        <f>'1st FY 2026'!F211+'2nd FY 2026'!F211+'3rd FY 2026'!F214+'4th FY 2026'!F214</f>
        <v>141809.5</v>
      </c>
      <c r="G213" s="35">
        <f>'1st FY 2026'!G211+'2nd FY 2026'!G211+'3rd FY 2026'!G214+'4th FY 2026'!G214</f>
        <v>36870.473000000005</v>
      </c>
    </row>
    <row r="214" spans="1:7" x14ac:dyDescent="0.2">
      <c r="A214" s="10" t="s">
        <v>16</v>
      </c>
      <c r="B214" s="10">
        <f>'4th FY 2026'!B215</f>
        <v>3</v>
      </c>
      <c r="C214" s="10">
        <f>'4th FY 2026'!C215</f>
        <v>1</v>
      </c>
      <c r="D214" s="35">
        <f>'1st FY 2026'!D212+'2nd FY 2026'!D212+'3rd FY 2026'!D215+'4th FY 2026'!D215</f>
        <v>126043</v>
      </c>
      <c r="E214" s="35">
        <f>'1st FY 2026'!E212+'2nd FY 2026'!E212+'3rd FY 2026'!E215+'4th FY 2026'!E215</f>
        <v>77806.45</v>
      </c>
      <c r="F214" s="35">
        <f>'1st FY 2026'!F212+'2nd FY 2026'!F212+'3rd FY 2026'!F215+'4th FY 2026'!F215</f>
        <v>48236.55</v>
      </c>
      <c r="G214" s="35">
        <f>'1st FY 2026'!G212+'2nd FY 2026'!G212+'3rd FY 2026'!G215+'4th FY 2026'!G215</f>
        <v>12541.503000000001</v>
      </c>
    </row>
    <row r="215" spans="1:7" x14ac:dyDescent="0.2">
      <c r="A215" s="10" t="s">
        <v>14</v>
      </c>
      <c r="B215" s="10">
        <f>'4th FY 2026'!B216</f>
        <v>226</v>
      </c>
      <c r="C215" s="10">
        <f>'4th FY 2026'!C216</f>
        <v>6</v>
      </c>
      <c r="D215" s="35">
        <f>'1st FY 2026'!D213+'2nd FY 2026'!D213+'3rd FY 2026'!D216+'4th FY 2026'!D216</f>
        <v>45573908.25</v>
      </c>
      <c r="E215" s="35">
        <f>'1st FY 2026'!E213+'2nd FY 2026'!E213+'3rd FY 2026'!E216+'4th FY 2026'!E216</f>
        <v>33734850.350000001</v>
      </c>
      <c r="F215" s="35">
        <f>'1st FY 2026'!F213+'2nd FY 2026'!F213+'3rd FY 2026'!F216+'4th FY 2026'!F216</f>
        <v>11839057.9</v>
      </c>
      <c r="G215" s="35">
        <f>'1st FY 2026'!G213+'2nd FY 2026'!G213+'3rd FY 2026'!G216+'4th FY 2026'!G216</f>
        <v>3847693.82</v>
      </c>
    </row>
    <row r="216" spans="1:7" x14ac:dyDescent="0.2">
      <c r="A216" s="23" t="s">
        <v>15</v>
      </c>
      <c r="B216" s="23">
        <f t="shared" ref="B216:G216" si="24">SUM(B212:B215)</f>
        <v>335</v>
      </c>
      <c r="C216" s="23">
        <f t="shared" si="24"/>
        <v>38</v>
      </c>
      <c r="D216" s="36">
        <f t="shared" si="24"/>
        <v>60307854.25</v>
      </c>
      <c r="E216" s="36">
        <f t="shared" si="24"/>
        <v>44435358.799999997</v>
      </c>
      <c r="F216" s="36">
        <f t="shared" si="24"/>
        <v>15872495.449999999</v>
      </c>
      <c r="G216" s="36">
        <f t="shared" si="24"/>
        <v>4896387.585</v>
      </c>
    </row>
    <row r="218" spans="1:7" ht="13.5" thickBot="1" x14ac:dyDescent="0.25">
      <c r="A218" s="20" t="s">
        <v>44</v>
      </c>
      <c r="B218" s="20"/>
    </row>
    <row r="219" spans="1:7" ht="13.5" thickTop="1" x14ac:dyDescent="0.2">
      <c r="A219" s="19" t="s">
        <v>1</v>
      </c>
      <c r="B219" s="18" t="s">
        <v>2</v>
      </c>
      <c r="C219" s="18" t="s">
        <v>2</v>
      </c>
      <c r="D219" s="31" t="s">
        <v>7</v>
      </c>
      <c r="E219" s="31" t="s">
        <v>7</v>
      </c>
      <c r="F219" s="31" t="s">
        <v>5</v>
      </c>
      <c r="G219" s="38" t="s">
        <v>10</v>
      </c>
    </row>
    <row r="220" spans="1:7" ht="13.5" thickBot="1" x14ac:dyDescent="0.25">
      <c r="A220" s="17" t="s">
        <v>0</v>
      </c>
      <c r="B220" s="16" t="s">
        <v>3</v>
      </c>
      <c r="C220" s="16" t="s">
        <v>4</v>
      </c>
      <c r="D220" s="33" t="s">
        <v>8</v>
      </c>
      <c r="E220" s="33" t="s">
        <v>9</v>
      </c>
      <c r="F220" s="33" t="s">
        <v>6</v>
      </c>
      <c r="G220" s="34" t="s">
        <v>11</v>
      </c>
    </row>
    <row r="221" spans="1:7" ht="13.5" thickTop="1" x14ac:dyDescent="0.2">
      <c r="A221" s="10" t="s">
        <v>12</v>
      </c>
      <c r="B221" s="10">
        <f>'4th FY 2026'!B222</f>
        <v>4</v>
      </c>
      <c r="C221" s="10">
        <f>'4th FY 2026'!C222</f>
        <v>1</v>
      </c>
      <c r="D221" s="35">
        <f>'1st FY 2026'!D219+'2nd FY 2026'!D219+'3rd FY 2026'!D222+'4th FY 2026'!D222</f>
        <v>1113870</v>
      </c>
      <c r="E221" s="35">
        <f>'1st FY 2026'!E219+'2nd FY 2026'!E219+'3rd FY 2026'!E222+'4th FY 2026'!E222</f>
        <v>781367.5</v>
      </c>
      <c r="F221" s="35">
        <f>'1st FY 2026'!F219+'2nd FY 2026'!F219+'3rd FY 2026'!F222+'4th FY 2026'!F222</f>
        <v>332502.5</v>
      </c>
      <c r="G221" s="35">
        <f>'1st FY 2026'!G219+'2nd FY 2026'!G219+'3rd FY 2026'!G222+'4th FY 2026'!G222</f>
        <v>86450.652999999991</v>
      </c>
    </row>
    <row r="222" spans="1:7" x14ac:dyDescent="0.2">
      <c r="A222" s="10" t="s">
        <v>13</v>
      </c>
      <c r="B222" s="10">
        <f>'4th FY 2026'!B223</f>
        <v>17</v>
      </c>
      <c r="C222" s="10">
        <f>'4th FY 2026'!C223</f>
        <v>5</v>
      </c>
      <c r="D222" s="35">
        <f>'1st FY 2026'!D220+'2nd FY 2026'!D220+'3rd FY 2026'!D223+'4th FY 2026'!D223</f>
        <v>2332902.4000000004</v>
      </c>
      <c r="E222" s="35">
        <f>'1st FY 2026'!E220+'2nd FY 2026'!E220+'3rd FY 2026'!E223+'4th FY 2026'!E223</f>
        <v>1705773.95</v>
      </c>
      <c r="F222" s="35">
        <f>'1st FY 2026'!F220+'2nd FY 2026'!F220+'3rd FY 2026'!F223+'4th FY 2026'!F223</f>
        <v>627128.44999999995</v>
      </c>
      <c r="G222" s="35">
        <f>'1st FY 2026'!G220+'2nd FY 2026'!G220+'3rd FY 2026'!G223+'4th FY 2026'!G223</f>
        <v>163053.391</v>
      </c>
    </row>
    <row r="223" spans="1:7" x14ac:dyDescent="0.2">
      <c r="A223" s="23" t="s">
        <v>15</v>
      </c>
      <c r="B223" s="23">
        <f t="shared" ref="B223:G223" si="25">SUM(B221:B222)</f>
        <v>21</v>
      </c>
      <c r="C223" s="23">
        <f t="shared" si="25"/>
        <v>6</v>
      </c>
      <c r="D223" s="36">
        <f t="shared" si="25"/>
        <v>3446772.4000000004</v>
      </c>
      <c r="E223" s="36">
        <f t="shared" si="25"/>
        <v>2487141.4500000002</v>
      </c>
      <c r="F223" s="36">
        <f t="shared" si="25"/>
        <v>959630.95</v>
      </c>
      <c r="G223" s="36">
        <f t="shared" si="25"/>
        <v>249504.04399999999</v>
      </c>
    </row>
    <row r="225" spans="1:7" ht="13.5" thickBot="1" x14ac:dyDescent="0.25">
      <c r="A225" s="20" t="s">
        <v>45</v>
      </c>
      <c r="B225" s="20"/>
    </row>
    <row r="226" spans="1:7" ht="13.5" thickTop="1" x14ac:dyDescent="0.2">
      <c r="A226" s="19" t="s">
        <v>1</v>
      </c>
      <c r="B226" s="18" t="s">
        <v>2</v>
      </c>
      <c r="C226" s="18" t="s">
        <v>2</v>
      </c>
      <c r="D226" s="31" t="s">
        <v>7</v>
      </c>
      <c r="E226" s="31" t="s">
        <v>7</v>
      </c>
      <c r="F226" s="31" t="s">
        <v>5</v>
      </c>
      <c r="G226" s="38" t="s">
        <v>10</v>
      </c>
    </row>
    <row r="227" spans="1:7" ht="13.5" thickBot="1" x14ac:dyDescent="0.25">
      <c r="A227" s="17" t="s">
        <v>0</v>
      </c>
      <c r="B227" s="16" t="s">
        <v>3</v>
      </c>
      <c r="C227" s="16" t="s">
        <v>4</v>
      </c>
      <c r="D227" s="33" t="s">
        <v>8</v>
      </c>
      <c r="E227" s="33" t="s">
        <v>9</v>
      </c>
      <c r="F227" s="33" t="s">
        <v>6</v>
      </c>
      <c r="G227" s="34" t="s">
        <v>11</v>
      </c>
    </row>
    <row r="228" spans="1:7" ht="13.5" thickTop="1" x14ac:dyDescent="0.2">
      <c r="A228" s="10" t="s">
        <v>12</v>
      </c>
      <c r="B228" s="10">
        <f>'4th FY 2026'!B229</f>
        <v>179</v>
      </c>
      <c r="C228" s="10">
        <f>'4th FY 2026'!C229</f>
        <v>52</v>
      </c>
      <c r="D228" s="35">
        <f>'1st FY 2026'!D226+'2nd FY 2026'!D226+'3rd FY 2026'!D229+'4th FY 2026'!D229</f>
        <v>26430273.050000001</v>
      </c>
      <c r="E228" s="35">
        <f>'1st FY 2026'!E226+'2nd FY 2026'!E226+'3rd FY 2026'!E229+'4th FY 2026'!E229</f>
        <v>19321824.649999999</v>
      </c>
      <c r="F228" s="35">
        <f>'1st FY 2026'!F226+'2nd FY 2026'!F226+'3rd FY 2026'!F229+'4th FY 2026'!F229</f>
        <v>7108448.4000000004</v>
      </c>
      <c r="G228" s="35">
        <f>'1st FY 2026'!G226+'2nd FY 2026'!G226+'3rd FY 2026'!G229+'4th FY 2026'!G229</f>
        <v>1848196.5810000002</v>
      </c>
    </row>
    <row r="229" spans="1:7" x14ac:dyDescent="0.2">
      <c r="A229" s="10" t="s">
        <v>13</v>
      </c>
      <c r="B229" s="10">
        <f>'4th FY 2026'!B230</f>
        <v>98</v>
      </c>
      <c r="C229" s="10">
        <f>'4th FY 2026'!C230</f>
        <v>29</v>
      </c>
      <c r="D229" s="35">
        <f>'1st FY 2026'!D227+'2nd FY 2026'!D227+'3rd FY 2026'!D230+'4th FY 2026'!D230</f>
        <v>13459483</v>
      </c>
      <c r="E229" s="35">
        <f>'1st FY 2026'!E227+'2nd FY 2026'!E227+'3rd FY 2026'!E230+'4th FY 2026'!E230</f>
        <v>9780003.5500000007</v>
      </c>
      <c r="F229" s="35">
        <f>'1st FY 2026'!F227+'2nd FY 2026'!F227+'3rd FY 2026'!F230+'4th FY 2026'!F230</f>
        <v>3679479.45</v>
      </c>
      <c r="G229" s="35">
        <f>'1st FY 2026'!G227+'2nd FY 2026'!G227+'3rd FY 2026'!G230+'4th FY 2026'!G230</f>
        <v>956664.65100000007</v>
      </c>
    </row>
    <row r="230" spans="1:7" x14ac:dyDescent="0.2">
      <c r="A230" s="10" t="s">
        <v>16</v>
      </c>
      <c r="B230" s="10">
        <f>'4th FY 2026'!B231</f>
        <v>0</v>
      </c>
      <c r="C230" s="10">
        <f>'4th FY 2026'!C231</f>
        <v>0</v>
      </c>
      <c r="D230" s="35">
        <f>'1st FY 2026'!D230+'2nd FY 2026'!D230+'3rd FY 2026'!D231+'4th FY 2026'!D231</f>
        <v>113674106.19999999</v>
      </c>
      <c r="E230" s="35">
        <f>'1st FY 2026'!E230+'2nd FY 2026'!E230+'3rd FY 2026'!E231+'4th FY 2026'!E231</f>
        <v>85009922.300000012</v>
      </c>
      <c r="F230" s="35">
        <f>'1st FY 2026'!F230+'2nd FY 2026'!F230+'3rd FY 2026'!F231+'4th FY 2026'!F231</f>
        <v>28664183.899999999</v>
      </c>
      <c r="G230" s="35">
        <f>'1st FY 2026'!G230+'2nd FY 2026'!G230+'3rd FY 2026'!G231+'4th FY 2026'!G231</f>
        <v>8673251.6099999994</v>
      </c>
    </row>
    <row r="231" spans="1:7" x14ac:dyDescent="0.2">
      <c r="A231" s="10" t="s">
        <v>17</v>
      </c>
      <c r="B231" s="10">
        <f>'4th FY 2026'!B232</f>
        <v>68</v>
      </c>
      <c r="C231" s="10">
        <f>'4th FY 2026'!C232</f>
        <v>1</v>
      </c>
      <c r="D231" s="35">
        <f>'1st FY 2026'!D228+'2nd FY 2026'!D228+'3rd FY 2026'!D232+'4th FY 2026'!D232</f>
        <v>17500044.699999999</v>
      </c>
      <c r="E231" s="35">
        <f>'1st FY 2026'!E228+'2nd FY 2026'!E228+'3rd FY 2026'!E232+'4th FY 2026'!E232</f>
        <v>13240206.15</v>
      </c>
      <c r="F231" s="35">
        <f>'1st FY 2026'!F228+'2nd FY 2026'!F228+'3rd FY 2026'!F232+'4th FY 2026'!F232</f>
        <v>4259838.55</v>
      </c>
      <c r="G231" s="35">
        <f>'1st FY 2026'!G228+'2nd FY 2026'!G228+'3rd FY 2026'!G232+'4th FY 2026'!G232</f>
        <v>766770.94299999997</v>
      </c>
    </row>
    <row r="232" spans="1:7" x14ac:dyDescent="0.2">
      <c r="A232" s="10" t="s">
        <v>14</v>
      </c>
      <c r="B232" s="10">
        <f>'4th FY 2026'!B233</f>
        <v>552</v>
      </c>
      <c r="C232" s="10">
        <f>'4th FY 2026'!C233</f>
        <v>12</v>
      </c>
      <c r="D232" s="35">
        <f>'1st FY 2026'!D229+'2nd FY 2026'!D229+'3rd FY 2026'!D233+'4th FY 2026'!D233</f>
        <v>182977822.30000001</v>
      </c>
      <c r="E232" s="35">
        <f>'1st FY 2026'!E229+'2nd FY 2026'!E229+'3rd FY 2026'!E233+'4th FY 2026'!E233</f>
        <v>138189588.84999999</v>
      </c>
      <c r="F232" s="35">
        <f>'1st FY 2026'!F229+'2nd FY 2026'!F229+'3rd FY 2026'!F233+'4th FY 2026'!F233</f>
        <v>44788233.449999996</v>
      </c>
      <c r="G232" s="35">
        <f>'1st FY 2026'!G229+'2nd FY 2026'!G229+'3rd FY 2026'!G233+'4th FY 2026'!G233</f>
        <v>14556175.865</v>
      </c>
    </row>
    <row r="233" spans="1:7" x14ac:dyDescent="0.2">
      <c r="A233" s="23" t="s">
        <v>15</v>
      </c>
      <c r="B233" s="23">
        <f t="shared" ref="B233:G233" si="26">SUM(B228:B232)</f>
        <v>897</v>
      </c>
      <c r="C233" s="23">
        <f t="shared" si="26"/>
        <v>94</v>
      </c>
      <c r="D233" s="36">
        <f t="shared" si="26"/>
        <v>354041729.25</v>
      </c>
      <c r="E233" s="36">
        <f t="shared" si="26"/>
        <v>265541545.5</v>
      </c>
      <c r="F233" s="36">
        <f t="shared" si="26"/>
        <v>88500183.75</v>
      </c>
      <c r="G233" s="36">
        <f t="shared" si="26"/>
        <v>26801059.649999999</v>
      </c>
    </row>
    <row r="235" spans="1:7" ht="13.5" thickBot="1" x14ac:dyDescent="0.25">
      <c r="A235" s="20" t="s">
        <v>46</v>
      </c>
      <c r="B235" s="20"/>
    </row>
    <row r="236" spans="1:7" ht="13.5" thickTop="1" x14ac:dyDescent="0.2">
      <c r="A236" s="19" t="s">
        <v>1</v>
      </c>
      <c r="B236" s="18" t="s">
        <v>2</v>
      </c>
      <c r="C236" s="18" t="s">
        <v>2</v>
      </c>
      <c r="D236" s="31" t="s">
        <v>7</v>
      </c>
      <c r="E236" s="31" t="s">
        <v>7</v>
      </c>
      <c r="F236" s="31" t="s">
        <v>5</v>
      </c>
      <c r="G236" s="38" t="s">
        <v>10</v>
      </c>
    </row>
    <row r="237" spans="1:7" ht="13.5" thickBot="1" x14ac:dyDescent="0.25">
      <c r="A237" s="17" t="s">
        <v>0</v>
      </c>
      <c r="B237" s="16" t="s">
        <v>3</v>
      </c>
      <c r="C237" s="16" t="s">
        <v>4</v>
      </c>
      <c r="D237" s="33" t="s">
        <v>8</v>
      </c>
      <c r="E237" s="33" t="s">
        <v>9</v>
      </c>
      <c r="F237" s="33" t="s">
        <v>6</v>
      </c>
      <c r="G237" s="34" t="s">
        <v>11</v>
      </c>
    </row>
    <row r="238" spans="1:7" ht="13.5" thickTop="1" x14ac:dyDescent="0.2">
      <c r="A238" s="10" t="s">
        <v>12</v>
      </c>
      <c r="B238" s="10">
        <f>'4th FY 2026'!B239</f>
        <v>30</v>
      </c>
      <c r="C238" s="10">
        <f>'4th FY 2026'!C239</f>
        <v>8</v>
      </c>
      <c r="D238" s="35">
        <f>'1st FY 2026'!D235+'2nd FY 2026'!D235+'3rd FY 2026'!D239+'4th FY 2026'!D239</f>
        <v>4698195</v>
      </c>
      <c r="E238" s="35">
        <f>'1st FY 2026'!E235+'2nd FY 2026'!E235+'3rd FY 2026'!E239+'4th FY 2026'!E239</f>
        <v>3354497.75</v>
      </c>
      <c r="F238" s="35">
        <f>'1st FY 2026'!F235+'2nd FY 2026'!F235+'3rd FY 2026'!F239+'4th FY 2026'!F239</f>
        <v>1343697.25</v>
      </c>
      <c r="G238" s="35">
        <f>'1st FY 2026'!G235+'2nd FY 2026'!G235+'3rd FY 2026'!G239+'4th FY 2026'!G239</f>
        <v>349361.29</v>
      </c>
    </row>
    <row r="239" spans="1:7" x14ac:dyDescent="0.2">
      <c r="A239" s="10" t="s">
        <v>13</v>
      </c>
      <c r="B239" s="10">
        <f>'4th FY 2026'!B240</f>
        <v>7</v>
      </c>
      <c r="C239" s="10">
        <f>'4th FY 2026'!C240</f>
        <v>2</v>
      </c>
      <c r="D239" s="35">
        <f>'1st FY 2026'!D236+'2nd FY 2026'!D236+'3rd FY 2026'!D240+'4th FY 2026'!D240</f>
        <v>1111735.2</v>
      </c>
      <c r="E239" s="35">
        <f>'1st FY 2026'!E236+'2nd FY 2026'!E236+'3rd FY 2026'!E240+'4th FY 2026'!E240</f>
        <v>781300</v>
      </c>
      <c r="F239" s="35">
        <f>'1st FY 2026'!F236+'2nd FY 2026'!F236+'3rd FY 2026'!F240+'4th FY 2026'!F240</f>
        <v>330435.19999999995</v>
      </c>
      <c r="G239" s="35">
        <f>'1st FY 2026'!G236+'2nd FY 2026'!G236+'3rd FY 2026'!G240+'4th FY 2026'!G240</f>
        <v>85913.15</v>
      </c>
    </row>
    <row r="240" spans="1:7" x14ac:dyDescent="0.2">
      <c r="A240" s="10" t="s">
        <v>14</v>
      </c>
      <c r="B240" s="10">
        <f>'4th FY 2026'!B241</f>
        <v>338</v>
      </c>
      <c r="C240" s="10">
        <f>'4th FY 2026'!C241</f>
        <v>9</v>
      </c>
      <c r="D240" s="35">
        <f>'1st FY 2026'!D237+'2nd FY 2026'!D237+'3rd FY 2026'!D241+'4th FY 2026'!D241</f>
        <v>98288041.299999997</v>
      </c>
      <c r="E240" s="35">
        <f>'1st FY 2026'!E237+'2nd FY 2026'!E237+'3rd FY 2026'!E241+'4th FY 2026'!E241</f>
        <v>74149968</v>
      </c>
      <c r="F240" s="35">
        <f>'1st FY 2026'!F237+'2nd FY 2026'!F237+'3rd FY 2026'!F241+'4th FY 2026'!F241</f>
        <v>24138073.300000001</v>
      </c>
      <c r="G240" s="35">
        <f>'1st FY 2026'!G237+'2nd FY 2026'!G237+'3rd FY 2026'!G241+'4th FY 2026'!G241</f>
        <v>7844873.8237499995</v>
      </c>
    </row>
    <row r="241" spans="1:7" x14ac:dyDescent="0.2">
      <c r="A241" s="23" t="s">
        <v>15</v>
      </c>
      <c r="B241" s="23">
        <f t="shared" ref="B241:G241" si="27">SUM(B238:B240)</f>
        <v>375</v>
      </c>
      <c r="C241" s="23">
        <f t="shared" si="27"/>
        <v>19</v>
      </c>
      <c r="D241" s="36">
        <f t="shared" si="27"/>
        <v>104097971.5</v>
      </c>
      <c r="E241" s="36">
        <f t="shared" si="27"/>
        <v>78285765.75</v>
      </c>
      <c r="F241" s="36">
        <f t="shared" si="27"/>
        <v>25812205.75</v>
      </c>
      <c r="G241" s="36">
        <f t="shared" si="27"/>
        <v>8280148.2637499999</v>
      </c>
    </row>
    <row r="243" spans="1:7" ht="13.5" thickBot="1" x14ac:dyDescent="0.25">
      <c r="A243" s="20" t="s">
        <v>47</v>
      </c>
      <c r="B243" s="20"/>
    </row>
    <row r="244" spans="1:7" ht="13.5" thickTop="1" x14ac:dyDescent="0.2">
      <c r="A244" s="19" t="s">
        <v>1</v>
      </c>
      <c r="B244" s="18" t="s">
        <v>2</v>
      </c>
      <c r="C244" s="18" t="s">
        <v>2</v>
      </c>
      <c r="D244" s="31" t="s">
        <v>7</v>
      </c>
      <c r="E244" s="31" t="s">
        <v>7</v>
      </c>
      <c r="F244" s="31" t="s">
        <v>5</v>
      </c>
      <c r="G244" s="38" t="s">
        <v>10</v>
      </c>
    </row>
    <row r="245" spans="1:7" ht="13.5" thickBot="1" x14ac:dyDescent="0.25">
      <c r="A245" s="17" t="s">
        <v>0</v>
      </c>
      <c r="B245" s="16" t="s">
        <v>3</v>
      </c>
      <c r="C245" s="16" t="s">
        <v>4</v>
      </c>
      <c r="D245" s="33" t="s">
        <v>8</v>
      </c>
      <c r="E245" s="33" t="s">
        <v>9</v>
      </c>
      <c r="F245" s="33" t="s">
        <v>6</v>
      </c>
      <c r="G245" s="34" t="s">
        <v>11</v>
      </c>
    </row>
    <row r="246" spans="1:7" ht="13.5" thickTop="1" x14ac:dyDescent="0.2">
      <c r="A246" s="10" t="s">
        <v>12</v>
      </c>
      <c r="B246" s="10">
        <f>'4th FY 2026'!B247</f>
        <v>37</v>
      </c>
      <c r="C246" s="10">
        <f>'4th FY 2026'!C247</f>
        <v>11</v>
      </c>
      <c r="D246" s="35">
        <f>'1st FY 2026'!D243+'2nd FY 2026'!D243+'3rd FY 2026'!D247+'4th FY 2026'!D247</f>
        <v>3971606</v>
      </c>
      <c r="E246" s="35">
        <f>'1st FY 2026'!E243+'2nd FY 2026'!E243+'3rd FY 2026'!E247+'4th FY 2026'!E247</f>
        <v>2825308.4000000004</v>
      </c>
      <c r="F246" s="35">
        <f>'1st FY 2026'!F243+'2nd FY 2026'!F243+'3rd FY 2026'!F247+'4th FY 2026'!F247</f>
        <v>1146297.6000000001</v>
      </c>
      <c r="G246" s="35">
        <f>'1st FY 2026'!G243+'2nd FY 2026'!G243+'3rd FY 2026'!G247+'4th FY 2026'!G247</f>
        <v>298037.38299999997</v>
      </c>
    </row>
    <row r="247" spans="1:7" x14ac:dyDescent="0.2">
      <c r="A247" s="10" t="s">
        <v>13</v>
      </c>
      <c r="B247" s="10">
        <f>'4th FY 2026'!B248</f>
        <v>18</v>
      </c>
      <c r="C247" s="10">
        <f>'4th FY 2026'!C248</f>
        <v>6</v>
      </c>
      <c r="D247" s="35">
        <f>'1st FY 2026'!D244+'2nd FY 2026'!D244+'3rd FY 2026'!D248+'4th FY 2026'!D248</f>
        <v>899804.6</v>
      </c>
      <c r="E247" s="35">
        <f>'1st FY 2026'!E244+'2nd FY 2026'!E244+'3rd FY 2026'!E248+'4th FY 2026'!E248</f>
        <v>678467.95</v>
      </c>
      <c r="F247" s="35">
        <f>'1st FY 2026'!F244+'2nd FY 2026'!F244+'3rd FY 2026'!F248+'4th FY 2026'!F248</f>
        <v>221336.65000000002</v>
      </c>
      <c r="G247" s="35">
        <f>'1st FY 2026'!G244+'2nd FY 2026'!G244+'3rd FY 2026'!G248+'4th FY 2026'!G248</f>
        <v>57547.524000000005</v>
      </c>
    </row>
    <row r="248" spans="1:7" x14ac:dyDescent="0.2">
      <c r="A248" s="10" t="s">
        <v>14</v>
      </c>
      <c r="B248" s="10">
        <f>'4th FY 2026'!B249</f>
        <v>581</v>
      </c>
      <c r="C248" s="10">
        <f>'4th FY 2026'!C249</f>
        <v>13</v>
      </c>
      <c r="D248" s="35">
        <f>'1st FY 2026'!D245+'2nd FY 2026'!D245+'3rd FY 2026'!D249+'4th FY 2026'!D249</f>
        <v>167547718.90000001</v>
      </c>
      <c r="E248" s="35">
        <f>'1st FY 2026'!E245+'2nd FY 2026'!E245+'3rd FY 2026'!E249+'4th FY 2026'!E249</f>
        <v>127874723.95</v>
      </c>
      <c r="F248" s="35">
        <f>'1st FY 2026'!F245+'2nd FY 2026'!F245+'3rd FY 2026'!F249+'4th FY 2026'!F249</f>
        <v>39672994.950000003</v>
      </c>
      <c r="G248" s="35">
        <f>'1st FY 2026'!G245+'2nd FY 2026'!G245+'3rd FY 2026'!G249+'4th FY 2026'!G249</f>
        <v>12893723.358750001</v>
      </c>
    </row>
    <row r="249" spans="1:7" x14ac:dyDescent="0.2">
      <c r="A249" s="23" t="s">
        <v>15</v>
      </c>
      <c r="B249" s="23">
        <f t="shared" ref="B249:G249" si="28">SUM(B246:B248)</f>
        <v>636</v>
      </c>
      <c r="C249" s="23">
        <f t="shared" si="28"/>
        <v>30</v>
      </c>
      <c r="D249" s="36">
        <f t="shared" si="28"/>
        <v>172419129.5</v>
      </c>
      <c r="E249" s="36">
        <f t="shared" si="28"/>
        <v>131378500.3</v>
      </c>
      <c r="F249" s="36">
        <f t="shared" si="28"/>
        <v>41040629.200000003</v>
      </c>
      <c r="G249" s="36">
        <f t="shared" si="28"/>
        <v>13249308.26575</v>
      </c>
    </row>
    <row r="251" spans="1:7" ht="13.5" thickBot="1" x14ac:dyDescent="0.25">
      <c r="A251" s="20" t="s">
        <v>48</v>
      </c>
      <c r="B251" s="20"/>
    </row>
    <row r="252" spans="1:7" ht="13.5" thickTop="1" x14ac:dyDescent="0.2">
      <c r="A252" s="19" t="s">
        <v>1</v>
      </c>
      <c r="B252" s="18" t="s">
        <v>2</v>
      </c>
      <c r="C252" s="18" t="s">
        <v>2</v>
      </c>
      <c r="D252" s="31" t="s">
        <v>7</v>
      </c>
      <c r="E252" s="31" t="s">
        <v>7</v>
      </c>
      <c r="F252" s="31" t="s">
        <v>5</v>
      </c>
      <c r="G252" s="38" t="s">
        <v>10</v>
      </c>
    </row>
    <row r="253" spans="1:7" ht="13.5" thickBot="1" x14ac:dyDescent="0.25">
      <c r="A253" s="17" t="s">
        <v>0</v>
      </c>
      <c r="B253" s="16" t="s">
        <v>3</v>
      </c>
      <c r="C253" s="16" t="s">
        <v>4</v>
      </c>
      <c r="D253" s="33" t="s">
        <v>8</v>
      </c>
      <c r="E253" s="33" t="s">
        <v>9</v>
      </c>
      <c r="F253" s="33" t="s">
        <v>6</v>
      </c>
      <c r="G253" s="34" t="s">
        <v>11</v>
      </c>
    </row>
    <row r="254" spans="1:7" ht="13.5" thickTop="1" x14ac:dyDescent="0.2">
      <c r="A254" s="10" t="s">
        <v>12</v>
      </c>
      <c r="B254" s="10">
        <f>'4th FY 2026'!B255</f>
        <v>10</v>
      </c>
      <c r="C254" s="10">
        <f>'4th FY 2026'!C255</f>
        <v>3</v>
      </c>
      <c r="D254" s="35">
        <f>'1st FY 2026'!D251+'2nd FY 2026'!D251+'3rd FY 2026'!D255+'4th FY 2026'!D255</f>
        <v>1527007.8</v>
      </c>
      <c r="E254" s="35">
        <f>'1st FY 2026'!E251+'2nd FY 2026'!E251+'3rd FY 2026'!E255+'4th FY 2026'!E255</f>
        <v>1111097.8499999999</v>
      </c>
      <c r="F254" s="35">
        <f>'1st FY 2026'!F251+'2nd FY 2026'!F251+'3rd FY 2026'!F255+'4th FY 2026'!F255</f>
        <v>415909.95000000007</v>
      </c>
      <c r="G254" s="35">
        <f>'1st FY 2026'!G251+'2nd FY 2026'!G251+'3rd FY 2026'!G255+'4th FY 2026'!G255</f>
        <v>108136.58700000001</v>
      </c>
    </row>
    <row r="255" spans="1:7" x14ac:dyDescent="0.2">
      <c r="A255" s="10" t="s">
        <v>13</v>
      </c>
      <c r="B255" s="10">
        <f>'4th FY 2026'!B256</f>
        <v>10</v>
      </c>
      <c r="C255" s="10">
        <f>'4th FY 2026'!C256</f>
        <v>3</v>
      </c>
      <c r="D255" s="35">
        <f>'1st FY 2026'!D252+'2nd FY 2026'!D252+'3rd FY 2026'!D256+'4th FY 2026'!D256</f>
        <v>686001.3</v>
      </c>
      <c r="E255" s="35">
        <f>'1st FY 2026'!E252+'2nd FY 2026'!E252+'3rd FY 2026'!E256+'4th FY 2026'!E256</f>
        <v>547046.80000000005</v>
      </c>
      <c r="F255" s="35">
        <f>'1st FY 2026'!F252+'2nd FY 2026'!F252+'3rd FY 2026'!F256+'4th FY 2026'!F256</f>
        <v>138954.5</v>
      </c>
      <c r="G255" s="35">
        <f>'1st FY 2026'!G252+'2nd FY 2026'!G252+'3rd FY 2026'!G256+'4th FY 2026'!G256</f>
        <v>36128.17</v>
      </c>
    </row>
    <row r="256" spans="1:7" x14ac:dyDescent="0.2">
      <c r="A256" s="10" t="s">
        <v>14</v>
      </c>
      <c r="B256" s="10">
        <f>'4th FY 2026'!B257</f>
        <v>73</v>
      </c>
      <c r="C256" s="10">
        <f>'4th FY 2026'!C257</f>
        <v>2</v>
      </c>
      <c r="D256" s="35">
        <f>'1st FY 2026'!D253+'2nd FY 2026'!D253+'3rd FY 2026'!D257+'4th FY 2026'!D257</f>
        <v>22480696.649999999</v>
      </c>
      <c r="E256" s="35">
        <f>'1st FY 2026'!E253+'2nd FY 2026'!E253+'3rd FY 2026'!E257+'4th FY 2026'!E257</f>
        <v>16716519.400000002</v>
      </c>
      <c r="F256" s="35">
        <f>'1st FY 2026'!F253+'2nd FY 2026'!F253+'3rd FY 2026'!F257+'4th FY 2026'!F257</f>
        <v>5764177.2499999991</v>
      </c>
      <c r="G256" s="35">
        <f>'1st FY 2026'!G253+'2nd FY 2026'!G253+'3rd FY 2026'!G257+'4th FY 2026'!G257</f>
        <v>1873357.6112499998</v>
      </c>
    </row>
    <row r="257" spans="1:11" x14ac:dyDescent="0.2">
      <c r="A257" s="23" t="s">
        <v>15</v>
      </c>
      <c r="B257" s="23">
        <f t="shared" ref="B257:G257" si="29">SUM(B254:B256)</f>
        <v>93</v>
      </c>
      <c r="C257" s="23">
        <f t="shared" si="29"/>
        <v>8</v>
      </c>
      <c r="D257" s="36">
        <f t="shared" si="29"/>
        <v>24693705.75</v>
      </c>
      <c r="E257" s="36">
        <f t="shared" si="29"/>
        <v>18374664.050000001</v>
      </c>
      <c r="F257" s="36">
        <f t="shared" si="29"/>
        <v>6319041.6999999993</v>
      </c>
      <c r="G257" s="36">
        <f t="shared" si="29"/>
        <v>2017622.3682499998</v>
      </c>
    </row>
    <row r="258" spans="1:11" x14ac:dyDescent="0.2">
      <c r="A258" s="10"/>
      <c r="B258" s="10"/>
      <c r="C258" s="10"/>
    </row>
    <row r="259" spans="1:11" ht="15.75" x14ac:dyDescent="0.25">
      <c r="A259" s="63" t="s">
        <v>49</v>
      </c>
      <c r="B259" s="63"/>
      <c r="C259" s="63"/>
      <c r="D259" s="63"/>
      <c r="E259" s="63"/>
    </row>
    <row r="260" spans="1:11" ht="16.5" thickBot="1" x14ac:dyDescent="0.3">
      <c r="A260" s="14"/>
      <c r="B260" s="14"/>
      <c r="C260" s="14"/>
      <c r="D260" s="39"/>
      <c r="E260" s="39"/>
    </row>
    <row r="261" spans="1:11" ht="13.5" customHeight="1" thickTop="1" x14ac:dyDescent="0.2">
      <c r="A261" s="64" t="s">
        <v>54</v>
      </c>
      <c r="B261" s="66" t="s">
        <v>55</v>
      </c>
      <c r="C261" s="68" t="s">
        <v>56</v>
      </c>
      <c r="D261" s="58" t="s">
        <v>65</v>
      </c>
      <c r="E261" s="58" t="s">
        <v>64</v>
      </c>
      <c r="F261" s="58" t="s">
        <v>62</v>
      </c>
      <c r="G261" s="60" t="s">
        <v>63</v>
      </c>
      <c r="H261" s="10"/>
      <c r="I261" s="10"/>
      <c r="J261" s="10"/>
      <c r="K261" s="10"/>
    </row>
    <row r="262" spans="1:11" ht="13.5" thickBot="1" x14ac:dyDescent="0.25">
      <c r="A262" s="65"/>
      <c r="B262" s="67"/>
      <c r="C262" s="69"/>
      <c r="D262" s="59"/>
      <c r="E262" s="59"/>
      <c r="F262" s="59"/>
      <c r="G262" s="61"/>
      <c r="H262" s="13"/>
      <c r="I262" s="13"/>
      <c r="J262" s="13"/>
      <c r="K262" s="13"/>
    </row>
    <row r="263" spans="1:11" ht="13.5" thickTop="1" x14ac:dyDescent="0.2"/>
    <row r="264" spans="1:11" x14ac:dyDescent="0.2">
      <c r="A264" s="6" t="s">
        <v>12</v>
      </c>
      <c r="B264" s="28">
        <f>SUMIF($A$1:$A$258,"TYPE 1",$B$1:$B$258)+22</f>
        <v>2688</v>
      </c>
      <c r="C264" s="28">
        <f>SUMIF($A$1:$A$258,"TYPE 1",$C$1:$C$258)</f>
        <v>787</v>
      </c>
      <c r="D264" s="27">
        <f>SUMIF($A$1:$A$257,"TYPE 1",$D$1:'2026'!$D$257)</f>
        <v>422945623.35000002</v>
      </c>
      <c r="E264" s="27">
        <f>SUMIF($A$1:$A$257,"TYPE 1",$E$1:$E$257)</f>
        <v>304926193.64999998</v>
      </c>
      <c r="F264" s="27">
        <f>SUMIF($A$1:$A$257,"TYPE 1",$F$1:$F$257)</f>
        <v>118019429.69999999</v>
      </c>
      <c r="G264" s="27">
        <f>SUMIF($A$1:$A$257,"TYPE 1",$G$1:$G$257)</f>
        <v>30685051.744000003</v>
      </c>
      <c r="H264" s="11"/>
      <c r="I264" s="11"/>
      <c r="J264" s="11"/>
      <c r="K264" s="11"/>
    </row>
    <row r="265" spans="1:11" x14ac:dyDescent="0.2">
      <c r="A265" s="6" t="s">
        <v>13</v>
      </c>
      <c r="B265" s="28">
        <f>SUMIF($A$1:$A$258,"TYPE 2",$B$1:$B$258)</f>
        <v>1197</v>
      </c>
      <c r="C265" s="28">
        <f>SUMIF($A$1:$A$258,"TYPE 2",$C$1:$C$258)</f>
        <v>382</v>
      </c>
      <c r="D265" s="27">
        <f>SUMIF($A$1:$A$257,"TYPE 2",$D$1:$D$257)</f>
        <v>155784567.19999999</v>
      </c>
      <c r="E265" s="27">
        <f>SUMIF($A$1:$A$257,"TYPE 2",$E$1:$E$257)</f>
        <v>112434848.05</v>
      </c>
      <c r="F265" s="27">
        <f>SUMIF($A$1:$A$257,"TYPE 2",$F$1:$F$257)</f>
        <v>43349719.150000006</v>
      </c>
      <c r="G265" s="27">
        <f>SUMIF($A$1:$A$257,"TYPE 2",$G$1:$G$257)</f>
        <v>11270926.968999999</v>
      </c>
      <c r="H265" s="11"/>
      <c r="I265" s="11"/>
      <c r="J265" s="11"/>
      <c r="K265" s="11"/>
    </row>
    <row r="266" spans="1:11" x14ac:dyDescent="0.2">
      <c r="A266" s="6" t="s">
        <v>16</v>
      </c>
      <c r="B266" s="28">
        <f>SUMIF($A$1:$A$258,"TYPE 3",$B$1:$B$258)</f>
        <v>33</v>
      </c>
      <c r="C266" s="28">
        <f>SUMIF($A$1:$A$258,"TYPE 3",$C$1:$C$258)</f>
        <v>5</v>
      </c>
      <c r="D266" s="27">
        <f>'1st FY 2026'!D263+'2nd FY 2026'!D263+'3rd FY 2026'!D267+'4th FY 2026'!D267</f>
        <v>4268833.5</v>
      </c>
      <c r="E266" s="27">
        <f>'1st FY 2026'!E263+'2nd FY 2026'!E263+'3rd FY 2026'!E267+'4th FY 2026'!E267</f>
        <v>3212040.1</v>
      </c>
      <c r="F266" s="27">
        <f>'1st FY 2026'!F263+'2nd FY 2026'!F263+'3rd FY 2026'!F267+'4th FY 2026'!F267</f>
        <v>1056793.4000000001</v>
      </c>
      <c r="G266" s="27">
        <f>'1st FY 2026'!G263+'2nd FY 2026'!G263+'3rd FY 2026'!G267+'4th FY 2026'!G267</f>
        <v>274766.29800000007</v>
      </c>
      <c r="H266" s="11"/>
      <c r="I266" s="11"/>
      <c r="J266" s="11"/>
      <c r="K266" s="11"/>
    </row>
    <row r="267" spans="1:11" x14ac:dyDescent="0.2">
      <c r="A267" s="6" t="s">
        <v>17</v>
      </c>
      <c r="B267" s="28">
        <f>SUMIF($A$1:$A$258,"TYPE 4",$B$1:$B$258)</f>
        <v>1079</v>
      </c>
      <c r="C267" s="28">
        <f>SUMIF($A$1:$A$258,"TYPE 4",$C$1:$C$258)</f>
        <v>15</v>
      </c>
      <c r="D267" s="27">
        <f>'1st FY 2026'!D264+'2nd FY 2026'!D264+'3rd FY 2026'!D268+'4th FY 2026'!D268</f>
        <v>250944329.85000002</v>
      </c>
      <c r="E267" s="27">
        <f>'1st FY 2026'!E264+'2nd FY 2026'!E264+'3rd FY 2026'!E268+'4th FY 2026'!E268</f>
        <v>193039299.14999998</v>
      </c>
      <c r="F267" s="27">
        <f>'1st FY 2026'!F264+'2nd FY 2026'!F264+'3rd FY 2026'!F268+'4th FY 2026'!F268</f>
        <v>57905030.700000003</v>
      </c>
      <c r="G267" s="27">
        <f>'1st FY 2026'!G264+'2nd FY 2026'!G264+'3rd FY 2026'!G268+'4th FY 2026'!G268</f>
        <v>10422905.543</v>
      </c>
      <c r="H267" s="11"/>
      <c r="I267" s="11"/>
      <c r="J267" s="11"/>
      <c r="K267" s="11"/>
    </row>
    <row r="268" spans="1:11" ht="15" x14ac:dyDescent="0.35">
      <c r="A268" s="6" t="s">
        <v>14</v>
      </c>
      <c r="B268" s="28">
        <f>SUMIF($A$1:$A$258,"TYPE 5",$B$1:$B$258)-3</f>
        <v>8115</v>
      </c>
      <c r="C268" s="28">
        <f>SUMIF($A$1:$A$258,"TYPE 5",$C$1:$C$258)</f>
        <v>198</v>
      </c>
      <c r="D268" s="27">
        <f>SUMIF($A$1:$A$257,"TYPE 5",$D$1:$D$257)</f>
        <v>2334337418.7500005</v>
      </c>
      <c r="E268" s="27">
        <f>SUMIF($A$1:$A$257,"TYPE 5",$E$1:$E$257)</f>
        <v>1751675525.6999998</v>
      </c>
      <c r="F268" s="27">
        <f>'1st FY 2026'!F265+'2nd FY 2026'!F265+'3rd FY 2026'!F269+'4th FY 2026'!F269</f>
        <v>582661893.04999995</v>
      </c>
      <c r="G268" s="27">
        <f>SUMIF($A$1:$A$257,"TYPE 5",$G$1:$G$257)</f>
        <v>189365115.28625003</v>
      </c>
      <c r="H268" s="12"/>
      <c r="I268" s="12"/>
      <c r="J268" s="12"/>
      <c r="K268" s="12"/>
    </row>
    <row r="269" spans="1:11" ht="13.5" thickBot="1" x14ac:dyDescent="0.25">
      <c r="A269" s="6" t="s">
        <v>15</v>
      </c>
      <c r="B269" s="29">
        <f t="shared" ref="B269:E269" si="30">SUM(B264:B268)</f>
        <v>13112</v>
      </c>
      <c r="C269" s="29">
        <f t="shared" si="30"/>
        <v>1387</v>
      </c>
      <c r="D269" s="40">
        <f>SUM(D264:D268)</f>
        <v>3168280772.6500006</v>
      </c>
      <c r="E269" s="40">
        <f t="shared" si="30"/>
        <v>2365287906.6499996</v>
      </c>
      <c r="F269" s="40">
        <f>SUM(F264:F268)</f>
        <v>802992866</v>
      </c>
      <c r="G269" s="40">
        <f>SUM(G264:G268)-0.04</f>
        <v>242018765.80025002</v>
      </c>
      <c r="H269" s="11"/>
      <c r="I269" s="11"/>
      <c r="J269" s="11"/>
      <c r="K269" s="11"/>
    </row>
    <row r="270" spans="1:11" ht="13.5" thickTop="1" x14ac:dyDescent="0.2">
      <c r="A270" s="62"/>
      <c r="B270" s="62"/>
      <c r="C270" s="62"/>
      <c r="D270" s="62"/>
      <c r="E270" s="35"/>
      <c r="F270" s="42"/>
      <c r="G270" s="42"/>
    </row>
    <row r="271" spans="1:11" x14ac:dyDescent="0.2">
      <c r="A271" s="6" t="s">
        <v>57</v>
      </c>
      <c r="E271" s="35"/>
    </row>
    <row r="272" spans="1:11" x14ac:dyDescent="0.2">
      <c r="A272" s="6" t="s">
        <v>58</v>
      </c>
    </row>
    <row r="273" spans="1:1" x14ac:dyDescent="0.2">
      <c r="A273" s="6" t="s">
        <v>59</v>
      </c>
    </row>
    <row r="274" spans="1:1" x14ac:dyDescent="0.2">
      <c r="A274" s="6" t="s">
        <v>60</v>
      </c>
    </row>
    <row r="275" spans="1:1" x14ac:dyDescent="0.2">
      <c r="A275" s="6" t="s">
        <v>61</v>
      </c>
    </row>
    <row r="277" spans="1:1" x14ac:dyDescent="0.2">
      <c r="A277" s="6" t="s">
        <v>66</v>
      </c>
    </row>
  </sheetData>
  <mergeCells count="9">
    <mergeCell ref="F261:F262"/>
    <mergeCell ref="G261:G262"/>
    <mergeCell ref="A270:D270"/>
    <mergeCell ref="A259:E259"/>
    <mergeCell ref="A261:A262"/>
    <mergeCell ref="B261:B262"/>
    <mergeCell ref="C261:C262"/>
    <mergeCell ref="D261:D262"/>
    <mergeCell ref="E261:E262"/>
  </mergeCells>
  <pageMargins left="0.5" right="0.5" top="1" bottom="0.5" header="0.3" footer="0.25"/>
  <pageSetup orientation="portrait" r:id="rId1"/>
  <headerFooter>
    <oddHeader xml:space="preserve">&amp;C&amp;"Arial,Bold" LOUISIANA STATE POLICE GAMING ENFORCEMENT DIVISION    
VIDEO GAMING REVENUE REPORT      
JULY 2025 - JUNE 2026
</oddHeader>
    <oddFooter>&amp;CPage &amp;P&amp;Rprepared by LSP Gaming Audit</oddFooter>
  </headerFooter>
  <rowBreaks count="5" manualBreakCount="5">
    <brk id="50" max="16383" man="1"/>
    <brk id="98" max="16383" man="1"/>
    <brk id="147" max="16383" man="1"/>
    <brk id="198" max="16383" man="1"/>
    <brk id="2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2"/>
  <sheetViews>
    <sheetView view="pageLayout" topLeftCell="A217" zoomScale="176" zoomScaleNormal="200" zoomScalePageLayoutView="176" workbookViewId="0">
      <selection activeCell="D266" sqref="D266"/>
    </sheetView>
  </sheetViews>
  <sheetFormatPr defaultColWidth="9.140625" defaultRowHeight="12.75" x14ac:dyDescent="0.2"/>
  <cols>
    <col min="1" max="1" width="12" style="6" customWidth="1"/>
    <col min="2" max="2" width="9.140625" style="6" customWidth="1"/>
    <col min="3" max="3" width="6.42578125" style="6" customWidth="1"/>
    <col min="4" max="6" width="16.85546875" style="6" bestFit="1" customWidth="1"/>
    <col min="7" max="7" width="15.42578125" style="6" bestFit="1" customWidth="1"/>
    <col min="8" max="10" width="16.85546875" style="6" bestFit="1" customWidth="1"/>
    <col min="11" max="11" width="15.7109375" style="6" bestFit="1" customWidth="1"/>
    <col min="12" max="16384" width="9.140625" style="6"/>
  </cols>
  <sheetData>
    <row r="1" spans="1:8" ht="13.5" thickBot="1" x14ac:dyDescent="0.25">
      <c r="A1" s="20" t="s">
        <v>18</v>
      </c>
      <c r="B1" s="20"/>
      <c r="G1" s="20"/>
      <c r="H1" s="20"/>
    </row>
    <row r="2" spans="1:8" ht="13.5" thickTop="1" x14ac:dyDescent="0.2">
      <c r="A2" s="19" t="s">
        <v>1</v>
      </c>
      <c r="B2" s="18" t="s">
        <v>2</v>
      </c>
      <c r="C2" s="18" t="s">
        <v>2</v>
      </c>
      <c r="D2" s="18" t="s">
        <v>7</v>
      </c>
      <c r="E2" s="18" t="s">
        <v>7</v>
      </c>
      <c r="F2" s="18" t="s">
        <v>5</v>
      </c>
      <c r="G2" s="25" t="s">
        <v>10</v>
      </c>
      <c r="H2" s="20"/>
    </row>
    <row r="3" spans="1:8" ht="13.5" thickBot="1" x14ac:dyDescent="0.25">
      <c r="A3" s="17" t="s">
        <v>0</v>
      </c>
      <c r="B3" s="16" t="s">
        <v>3</v>
      </c>
      <c r="C3" s="16" t="s">
        <v>4</v>
      </c>
      <c r="D3" s="16" t="s">
        <v>8</v>
      </c>
      <c r="E3" s="16" t="s">
        <v>9</v>
      </c>
      <c r="F3" s="16" t="s">
        <v>6</v>
      </c>
      <c r="G3" s="15" t="s">
        <v>11</v>
      </c>
    </row>
    <row r="4" spans="1:8" ht="13.5" thickTop="1" x14ac:dyDescent="0.2">
      <c r="A4" s="10" t="s">
        <v>12</v>
      </c>
      <c r="B4" s="4">
        <v>69</v>
      </c>
      <c r="C4" s="4">
        <v>21</v>
      </c>
      <c r="D4" s="43">
        <v>2135384.85</v>
      </c>
      <c r="E4" s="43">
        <v>1555167.9</v>
      </c>
      <c r="F4" s="52">
        <f>SUM(D4-E4)</f>
        <v>580216.95000000019</v>
      </c>
      <c r="G4" s="43">
        <v>150856.41</v>
      </c>
    </row>
    <row r="5" spans="1:8" x14ac:dyDescent="0.2">
      <c r="A5" s="10" t="s">
        <v>13</v>
      </c>
      <c r="B5" s="4">
        <v>33</v>
      </c>
      <c r="C5" s="4">
        <v>10</v>
      </c>
      <c r="D5" s="43">
        <v>565404.65</v>
      </c>
      <c r="E5" s="43">
        <v>399621.25</v>
      </c>
      <c r="F5" s="52">
        <f>SUM(D5-E5)</f>
        <v>165783.40000000002</v>
      </c>
      <c r="G5" s="43">
        <v>43103.68</v>
      </c>
    </row>
    <row r="6" spans="1:8" x14ac:dyDescent="0.2">
      <c r="A6" s="10" t="s">
        <v>14</v>
      </c>
      <c r="B6" s="4">
        <v>402</v>
      </c>
      <c r="C6" s="4">
        <v>9</v>
      </c>
      <c r="D6" s="43">
        <v>31440479.5</v>
      </c>
      <c r="E6" s="43">
        <v>23853585.350000001</v>
      </c>
      <c r="F6" s="52">
        <f>SUM(D6-E6)</f>
        <v>7586894.1499999985</v>
      </c>
      <c r="G6" s="43">
        <v>2465740.6</v>
      </c>
    </row>
    <row r="7" spans="1:8" x14ac:dyDescent="0.2">
      <c r="A7" s="23" t="s">
        <v>15</v>
      </c>
      <c r="B7" s="23">
        <f>SUM(B4:B6)</f>
        <v>504</v>
      </c>
      <c r="C7" s="23">
        <f t="shared" ref="C7:G7" si="0">SUM(C4:C6)</f>
        <v>40</v>
      </c>
      <c r="D7" s="46">
        <f t="shared" si="0"/>
        <v>34141269</v>
      </c>
      <c r="E7" s="46">
        <f t="shared" si="0"/>
        <v>25808374.5</v>
      </c>
      <c r="F7" s="45">
        <f>SUM(F4:F6)</f>
        <v>8332894.4999999991</v>
      </c>
      <c r="G7" s="46">
        <f t="shared" si="0"/>
        <v>2659700.69</v>
      </c>
    </row>
    <row r="8" spans="1:8" x14ac:dyDescent="0.2">
      <c r="A8" s="10"/>
      <c r="B8" s="10"/>
      <c r="C8" s="10"/>
      <c r="D8" s="22"/>
      <c r="E8" s="22"/>
      <c r="F8" s="22"/>
      <c r="G8" s="22"/>
    </row>
    <row r="9" spans="1:8" ht="13.5" thickBot="1" x14ac:dyDescent="0.25">
      <c r="A9" s="20" t="s">
        <v>19</v>
      </c>
      <c r="B9" s="20"/>
    </row>
    <row r="10" spans="1:8" ht="13.5" thickTop="1" x14ac:dyDescent="0.2">
      <c r="A10" s="19" t="s">
        <v>1</v>
      </c>
      <c r="B10" s="18" t="s">
        <v>2</v>
      </c>
      <c r="C10" s="18" t="s">
        <v>2</v>
      </c>
      <c r="D10" s="18" t="s">
        <v>7</v>
      </c>
      <c r="E10" s="18" t="s">
        <v>7</v>
      </c>
      <c r="F10" s="18" t="s">
        <v>5</v>
      </c>
      <c r="G10" s="25" t="s">
        <v>10</v>
      </c>
    </row>
    <row r="11" spans="1:8" ht="13.5" thickBot="1" x14ac:dyDescent="0.25">
      <c r="A11" s="17" t="s">
        <v>0</v>
      </c>
      <c r="B11" s="16" t="s">
        <v>3</v>
      </c>
      <c r="C11" s="16" t="s">
        <v>4</v>
      </c>
      <c r="D11" s="16" t="s">
        <v>8</v>
      </c>
      <c r="E11" s="16" t="s">
        <v>9</v>
      </c>
      <c r="F11" s="16" t="s">
        <v>6</v>
      </c>
      <c r="G11" s="15" t="s">
        <v>11</v>
      </c>
    </row>
    <row r="12" spans="1:8" ht="13.5" thickTop="1" x14ac:dyDescent="0.2">
      <c r="A12" s="10" t="s">
        <v>12</v>
      </c>
      <c r="B12" s="44">
        <v>24</v>
      </c>
      <c r="C12" s="44">
        <v>8</v>
      </c>
      <c r="D12" s="43">
        <v>605073</v>
      </c>
      <c r="E12" s="43">
        <v>432344.05</v>
      </c>
      <c r="F12" s="22">
        <f>SUM(D12-E12)</f>
        <v>172728.95</v>
      </c>
      <c r="G12" s="43">
        <v>44909.53</v>
      </c>
    </row>
    <row r="13" spans="1:8" x14ac:dyDescent="0.2">
      <c r="A13" s="10" t="s">
        <v>13</v>
      </c>
      <c r="B13" s="44">
        <v>15</v>
      </c>
      <c r="C13" s="44">
        <v>5</v>
      </c>
      <c r="D13" s="43">
        <v>419837</v>
      </c>
      <c r="E13" s="43">
        <v>293333</v>
      </c>
      <c r="F13" s="22">
        <f>SUM(D13-E13)</f>
        <v>126504</v>
      </c>
      <c r="G13" s="43">
        <v>32891.040000000001</v>
      </c>
    </row>
    <row r="14" spans="1:8" x14ac:dyDescent="0.2">
      <c r="A14" s="10" t="s">
        <v>14</v>
      </c>
      <c r="B14" s="44">
        <v>110</v>
      </c>
      <c r="C14" s="44">
        <v>3</v>
      </c>
      <c r="D14" s="43">
        <v>7009064</v>
      </c>
      <c r="E14" s="43">
        <v>5120014.75</v>
      </c>
      <c r="F14" s="26">
        <f>SUM(D14-E14)</f>
        <v>1889049.25</v>
      </c>
      <c r="G14" s="43">
        <v>613941.01</v>
      </c>
    </row>
    <row r="15" spans="1:8" x14ac:dyDescent="0.2">
      <c r="A15" s="23" t="s">
        <v>15</v>
      </c>
      <c r="B15" s="23">
        <f>SUM(B12:B14)</f>
        <v>149</v>
      </c>
      <c r="C15" s="23">
        <f t="shared" ref="C15:G15" si="1">SUM(C12:C14)</f>
        <v>16</v>
      </c>
      <c r="D15" s="24">
        <f t="shared" si="1"/>
        <v>8033974</v>
      </c>
      <c r="E15" s="24">
        <f t="shared" si="1"/>
        <v>5845691.7999999998</v>
      </c>
      <c r="F15" s="24">
        <f t="shared" si="1"/>
        <v>2188282.2000000002</v>
      </c>
      <c r="G15" s="24">
        <f t="shared" si="1"/>
        <v>691741.58000000007</v>
      </c>
    </row>
    <row r="16" spans="1:8" x14ac:dyDescent="0.2">
      <c r="A16" s="10"/>
      <c r="B16" s="10"/>
      <c r="C16" s="10"/>
      <c r="D16" s="22"/>
      <c r="E16" s="22"/>
      <c r="F16" s="22"/>
      <c r="G16" s="22"/>
    </row>
    <row r="17" spans="1:7" ht="13.5" thickBot="1" x14ac:dyDescent="0.25">
      <c r="A17" s="20" t="s">
        <v>20</v>
      </c>
      <c r="B17" s="20"/>
    </row>
    <row r="18" spans="1:7" ht="13.5" thickTop="1" x14ac:dyDescent="0.2">
      <c r="A18" s="19" t="s">
        <v>1</v>
      </c>
      <c r="B18" s="18" t="s">
        <v>2</v>
      </c>
      <c r="C18" s="18" t="s">
        <v>2</v>
      </c>
      <c r="D18" s="18" t="s">
        <v>7</v>
      </c>
      <c r="E18" s="18" t="s">
        <v>7</v>
      </c>
      <c r="F18" s="18" t="s">
        <v>5</v>
      </c>
      <c r="G18" s="25" t="s">
        <v>10</v>
      </c>
    </row>
    <row r="19" spans="1:7" ht="13.5" thickBot="1" x14ac:dyDescent="0.25">
      <c r="A19" s="17" t="s">
        <v>0</v>
      </c>
      <c r="B19" s="16" t="s">
        <v>3</v>
      </c>
      <c r="C19" s="16" t="s">
        <v>4</v>
      </c>
      <c r="D19" s="16" t="s">
        <v>8</v>
      </c>
      <c r="E19" s="16" t="s">
        <v>9</v>
      </c>
      <c r="F19" s="16" t="s">
        <v>6</v>
      </c>
      <c r="G19" s="15" t="s">
        <v>11</v>
      </c>
    </row>
    <row r="20" spans="1:7" ht="13.5" thickTop="1" x14ac:dyDescent="0.2">
      <c r="A20" s="10" t="s">
        <v>12</v>
      </c>
      <c r="B20" s="44">
        <v>20</v>
      </c>
      <c r="C20" s="44">
        <v>6</v>
      </c>
      <c r="D20" s="43">
        <v>574922</v>
      </c>
      <c r="E20" s="43">
        <v>377226.3</v>
      </c>
      <c r="F20" s="7">
        <f>SUM(D20-E20)</f>
        <v>197695.7</v>
      </c>
      <c r="G20" s="43">
        <v>51400.88</v>
      </c>
    </row>
    <row r="21" spans="1:7" x14ac:dyDescent="0.2">
      <c r="A21" s="10" t="s">
        <v>13</v>
      </c>
      <c r="B21" s="44">
        <v>16</v>
      </c>
      <c r="C21" s="44">
        <v>5</v>
      </c>
      <c r="D21" s="43">
        <v>421245</v>
      </c>
      <c r="E21" s="43">
        <v>294589</v>
      </c>
      <c r="F21" s="7">
        <f>SUM(D21-E21)</f>
        <v>126656</v>
      </c>
      <c r="G21" s="43">
        <v>32930.559999999998</v>
      </c>
    </row>
    <row r="22" spans="1:7" x14ac:dyDescent="0.2">
      <c r="A22" s="10" t="s">
        <v>14</v>
      </c>
      <c r="B22" s="44">
        <v>75</v>
      </c>
      <c r="C22" s="44">
        <v>3</v>
      </c>
      <c r="D22" s="43">
        <v>4619836</v>
      </c>
      <c r="E22" s="43">
        <v>3345298.3</v>
      </c>
      <c r="F22" s="7">
        <f>SUM(D22-E22)</f>
        <v>1274537.7000000002</v>
      </c>
      <c r="G22" s="43">
        <v>414224.75</v>
      </c>
    </row>
    <row r="23" spans="1:7" x14ac:dyDescent="0.2">
      <c r="A23" s="23" t="s">
        <v>15</v>
      </c>
      <c r="B23" s="23">
        <f t="shared" ref="B23:G23" si="2">SUM(B20:B22)</f>
        <v>111</v>
      </c>
      <c r="C23" s="23">
        <f t="shared" si="2"/>
        <v>14</v>
      </c>
      <c r="D23" s="24">
        <f t="shared" si="2"/>
        <v>5616003</v>
      </c>
      <c r="E23" s="24">
        <f t="shared" si="2"/>
        <v>4017113.5999999996</v>
      </c>
      <c r="F23" s="24">
        <f t="shared" si="2"/>
        <v>1598889.4000000001</v>
      </c>
      <c r="G23" s="24">
        <f t="shared" si="2"/>
        <v>498556.19</v>
      </c>
    </row>
    <row r="25" spans="1:7" ht="13.5" thickBot="1" x14ac:dyDescent="0.25">
      <c r="A25" s="20" t="s">
        <v>21</v>
      </c>
      <c r="B25" s="20"/>
    </row>
    <row r="26" spans="1:7" ht="13.5" thickTop="1" x14ac:dyDescent="0.2">
      <c r="A26" s="19" t="s">
        <v>1</v>
      </c>
      <c r="B26" s="18" t="s">
        <v>2</v>
      </c>
      <c r="C26" s="18" t="s">
        <v>2</v>
      </c>
      <c r="D26" s="18" t="s">
        <v>7</v>
      </c>
      <c r="E26" s="18" t="s">
        <v>7</v>
      </c>
      <c r="F26" s="18" t="s">
        <v>5</v>
      </c>
      <c r="G26" s="25" t="s">
        <v>10</v>
      </c>
    </row>
    <row r="27" spans="1:7" ht="13.5" thickBot="1" x14ac:dyDescent="0.25">
      <c r="A27" s="17" t="s">
        <v>0</v>
      </c>
      <c r="B27" s="16" t="s">
        <v>3</v>
      </c>
      <c r="C27" s="16" t="s">
        <v>4</v>
      </c>
      <c r="D27" s="16" t="s">
        <v>8</v>
      </c>
      <c r="E27" s="16" t="s">
        <v>9</v>
      </c>
      <c r="F27" s="16" t="s">
        <v>6</v>
      </c>
      <c r="G27" s="15" t="s">
        <v>11</v>
      </c>
    </row>
    <row r="28" spans="1:7" ht="13.5" thickTop="1" x14ac:dyDescent="0.2">
      <c r="A28" s="10" t="s">
        <v>12</v>
      </c>
      <c r="B28" s="44">
        <v>73</v>
      </c>
      <c r="C28" s="44">
        <v>24</v>
      </c>
      <c r="D28" s="43">
        <v>1953389.3</v>
      </c>
      <c r="E28" s="43">
        <v>1387358.3</v>
      </c>
      <c r="F28" s="7">
        <f>SUM(D28-E28)</f>
        <v>566031</v>
      </c>
      <c r="G28" s="43">
        <v>147168.06</v>
      </c>
    </row>
    <row r="29" spans="1:7" x14ac:dyDescent="0.2">
      <c r="A29" s="10" t="s">
        <v>13</v>
      </c>
      <c r="B29" s="44">
        <v>29</v>
      </c>
      <c r="C29" s="44">
        <v>10</v>
      </c>
      <c r="D29" s="43">
        <v>784469.1</v>
      </c>
      <c r="E29" s="43">
        <v>524558.35</v>
      </c>
      <c r="F29" s="7">
        <f>SUM(D29-E29)</f>
        <v>259910.75</v>
      </c>
      <c r="G29" s="43">
        <v>67576.800000000003</v>
      </c>
    </row>
    <row r="30" spans="1:7" x14ac:dyDescent="0.2">
      <c r="A30" s="10" t="s">
        <v>16</v>
      </c>
      <c r="B30" s="44">
        <v>11</v>
      </c>
      <c r="C30" s="44">
        <v>1</v>
      </c>
      <c r="D30" s="43">
        <v>207521.9</v>
      </c>
      <c r="E30" s="43">
        <v>143447.1</v>
      </c>
      <c r="F30" s="7">
        <f>SUM(D30-E30)</f>
        <v>64074.799999999988</v>
      </c>
      <c r="G30" s="43">
        <v>16659.45</v>
      </c>
    </row>
    <row r="31" spans="1:7" x14ac:dyDescent="0.2">
      <c r="A31" s="10" t="s">
        <v>14</v>
      </c>
      <c r="B31" s="44">
        <v>118</v>
      </c>
      <c r="C31" s="44">
        <v>4</v>
      </c>
      <c r="D31" s="43">
        <v>7048299.7999999998</v>
      </c>
      <c r="E31" s="43">
        <v>5182896.95</v>
      </c>
      <c r="F31" s="7">
        <f>SUM(D31-E31)</f>
        <v>1865402.8499999996</v>
      </c>
      <c r="G31" s="43">
        <v>606255.93000000005</v>
      </c>
    </row>
    <row r="32" spans="1:7" x14ac:dyDescent="0.2">
      <c r="A32" s="23" t="s">
        <v>15</v>
      </c>
      <c r="B32" s="23">
        <f t="shared" ref="B32:G32" si="3">SUM(B28:B31)</f>
        <v>231</v>
      </c>
      <c r="C32" s="23">
        <f t="shared" si="3"/>
        <v>39</v>
      </c>
      <c r="D32" s="24">
        <f t="shared" si="3"/>
        <v>9993680.0999999996</v>
      </c>
      <c r="E32" s="24">
        <f t="shared" si="3"/>
        <v>7238260.7000000002</v>
      </c>
      <c r="F32" s="24">
        <f t="shared" si="3"/>
        <v>2755419.3999999994</v>
      </c>
      <c r="G32" s="24">
        <f t="shared" si="3"/>
        <v>837660.24</v>
      </c>
    </row>
    <row r="34" spans="1:7" ht="13.5" thickBot="1" x14ac:dyDescent="0.25">
      <c r="A34" s="20" t="s">
        <v>22</v>
      </c>
      <c r="B34" s="20"/>
    </row>
    <row r="35" spans="1:7" ht="13.5" thickTop="1" x14ac:dyDescent="0.2">
      <c r="A35" s="19" t="s">
        <v>1</v>
      </c>
      <c r="B35" s="18" t="s">
        <v>2</v>
      </c>
      <c r="C35" s="18" t="s">
        <v>2</v>
      </c>
      <c r="D35" s="18" t="s">
        <v>7</v>
      </c>
      <c r="E35" s="18" t="s">
        <v>7</v>
      </c>
      <c r="F35" s="18" t="s">
        <v>5</v>
      </c>
      <c r="G35" s="25" t="s">
        <v>10</v>
      </c>
    </row>
    <row r="36" spans="1:7" ht="13.5" thickBot="1" x14ac:dyDescent="0.25">
      <c r="A36" s="17" t="s">
        <v>0</v>
      </c>
      <c r="B36" s="16" t="s">
        <v>3</v>
      </c>
      <c r="C36" s="16" t="s">
        <v>4</v>
      </c>
      <c r="D36" s="16" t="s">
        <v>8</v>
      </c>
      <c r="E36" s="16" t="s">
        <v>9</v>
      </c>
      <c r="F36" s="16" t="s">
        <v>6</v>
      </c>
      <c r="G36" s="15" t="s">
        <v>11</v>
      </c>
    </row>
    <row r="37" spans="1:7" ht="13.5" thickTop="1" x14ac:dyDescent="0.2">
      <c r="A37" s="10" t="s">
        <v>12</v>
      </c>
      <c r="B37" s="44">
        <v>142</v>
      </c>
      <c r="C37" s="44">
        <v>43</v>
      </c>
      <c r="D37" s="43">
        <v>5442974</v>
      </c>
      <c r="E37" s="43">
        <v>3851345.6</v>
      </c>
      <c r="F37" s="7">
        <f>SUM(D37-E37)</f>
        <v>1591628.4</v>
      </c>
      <c r="G37" s="43">
        <v>413823.38</v>
      </c>
    </row>
    <row r="38" spans="1:7" x14ac:dyDescent="0.2">
      <c r="A38" s="10" t="s">
        <v>13</v>
      </c>
      <c r="B38" s="44">
        <v>38</v>
      </c>
      <c r="C38" s="44">
        <v>13</v>
      </c>
      <c r="D38" s="43">
        <v>1415086</v>
      </c>
      <c r="E38" s="43">
        <v>956754.15</v>
      </c>
      <c r="F38" s="7">
        <f>SUM(D38-E38)</f>
        <v>458331.85</v>
      </c>
      <c r="G38" s="43">
        <v>119166.28</v>
      </c>
    </row>
    <row r="39" spans="1:7" x14ac:dyDescent="0.2">
      <c r="A39" s="10" t="s">
        <v>16</v>
      </c>
      <c r="B39" s="44">
        <v>8</v>
      </c>
      <c r="C39" s="44">
        <v>1</v>
      </c>
      <c r="D39" s="43">
        <v>457732.3</v>
      </c>
      <c r="E39" s="43">
        <v>352199.35</v>
      </c>
      <c r="F39" s="7">
        <f>SUM(D39-E39)</f>
        <v>105532.95000000001</v>
      </c>
      <c r="G39" s="43">
        <v>27438.57</v>
      </c>
    </row>
    <row r="40" spans="1:7" x14ac:dyDescent="0.2">
      <c r="A40" s="10" t="s">
        <v>14</v>
      </c>
      <c r="B40" s="44">
        <v>528</v>
      </c>
      <c r="C40" s="44">
        <v>14</v>
      </c>
      <c r="D40" s="43">
        <v>31377541.449999999</v>
      </c>
      <c r="E40" s="43">
        <v>23219851.399999999</v>
      </c>
      <c r="F40" s="7">
        <f>SUM(D40-E40)</f>
        <v>8157690.0500000007</v>
      </c>
      <c r="G40" s="43">
        <v>2651249.27</v>
      </c>
    </row>
    <row r="41" spans="1:7" x14ac:dyDescent="0.2">
      <c r="A41" s="23" t="s">
        <v>15</v>
      </c>
      <c r="B41" s="23">
        <f t="shared" ref="B41:F41" si="4">SUM(B37:B40)</f>
        <v>716</v>
      </c>
      <c r="C41" s="23">
        <f t="shared" si="4"/>
        <v>71</v>
      </c>
      <c r="D41" s="24">
        <f t="shared" si="4"/>
        <v>38693333.75</v>
      </c>
      <c r="E41" s="24">
        <f t="shared" si="4"/>
        <v>28380150.5</v>
      </c>
      <c r="F41" s="24">
        <f t="shared" si="4"/>
        <v>10313183.25</v>
      </c>
      <c r="G41" s="24">
        <f>SUM(G37:G40)</f>
        <v>3211677.5</v>
      </c>
    </row>
    <row r="43" spans="1:7" ht="13.5" thickBot="1" x14ac:dyDescent="0.25">
      <c r="A43" s="20" t="s">
        <v>23</v>
      </c>
      <c r="B43" s="20"/>
    </row>
    <row r="44" spans="1:7" ht="13.5" thickTop="1" x14ac:dyDescent="0.2">
      <c r="A44" s="19" t="s">
        <v>1</v>
      </c>
      <c r="B44" s="18" t="s">
        <v>2</v>
      </c>
      <c r="C44" s="18" t="s">
        <v>2</v>
      </c>
      <c r="D44" s="18" t="s">
        <v>7</v>
      </c>
      <c r="E44" s="18" t="s">
        <v>7</v>
      </c>
      <c r="F44" s="18" t="s">
        <v>5</v>
      </c>
      <c r="G44" s="25" t="s">
        <v>10</v>
      </c>
    </row>
    <row r="45" spans="1:7" ht="13.5" thickBot="1" x14ac:dyDescent="0.25">
      <c r="A45" s="17" t="s">
        <v>0</v>
      </c>
      <c r="B45" s="16" t="s">
        <v>3</v>
      </c>
      <c r="C45" s="16" t="s">
        <v>4</v>
      </c>
      <c r="D45" s="16" t="s">
        <v>8</v>
      </c>
      <c r="E45" s="16" t="s">
        <v>9</v>
      </c>
      <c r="F45" s="16" t="s">
        <v>6</v>
      </c>
      <c r="G45" s="15" t="s">
        <v>11</v>
      </c>
    </row>
    <row r="46" spans="1:7" ht="13.5" thickTop="1" x14ac:dyDescent="0.2">
      <c r="A46" s="10" t="s">
        <v>12</v>
      </c>
      <c r="B46" s="44">
        <v>169</v>
      </c>
      <c r="C46" s="44">
        <v>51</v>
      </c>
      <c r="D46" s="43">
        <v>5633803.4000000004</v>
      </c>
      <c r="E46" s="43">
        <v>4064683.2</v>
      </c>
      <c r="F46" s="7">
        <f>SUM(D46-E46)</f>
        <v>1569120.2000000002</v>
      </c>
      <c r="G46" s="43">
        <v>407971.25</v>
      </c>
    </row>
    <row r="47" spans="1:7" x14ac:dyDescent="0.2">
      <c r="A47" s="10" t="s">
        <v>13</v>
      </c>
      <c r="B47" s="44">
        <v>36</v>
      </c>
      <c r="C47" s="44">
        <v>10</v>
      </c>
      <c r="D47" s="43">
        <v>843624.75</v>
      </c>
      <c r="E47" s="43">
        <v>620620.05000000005</v>
      </c>
      <c r="F47" s="7">
        <f>SUM(D47-E47)</f>
        <v>223004.69999999995</v>
      </c>
      <c r="G47" s="43">
        <v>57981.22</v>
      </c>
    </row>
    <row r="48" spans="1:7" x14ac:dyDescent="0.2">
      <c r="A48" s="10" t="s">
        <v>14</v>
      </c>
      <c r="B48" s="44">
        <v>745</v>
      </c>
      <c r="C48" s="44">
        <v>20</v>
      </c>
      <c r="D48" s="43">
        <v>42429104.399999999</v>
      </c>
      <c r="E48" s="43">
        <v>31168622.399999999</v>
      </c>
      <c r="F48" s="7">
        <f>SUM(D48-E48)</f>
        <v>11260482</v>
      </c>
      <c r="G48" s="43">
        <v>3659656.65</v>
      </c>
    </row>
    <row r="49" spans="1:7" x14ac:dyDescent="0.2">
      <c r="A49" s="23" t="s">
        <v>15</v>
      </c>
      <c r="B49" s="23">
        <f t="shared" ref="B49:G49" si="5">SUM(B46:B48)</f>
        <v>950</v>
      </c>
      <c r="C49" s="23">
        <f t="shared" si="5"/>
        <v>81</v>
      </c>
      <c r="D49" s="24">
        <f t="shared" si="5"/>
        <v>48906532.549999997</v>
      </c>
      <c r="E49" s="24">
        <f t="shared" si="5"/>
        <v>35853925.649999999</v>
      </c>
      <c r="F49" s="24">
        <f t="shared" si="5"/>
        <v>13052606.9</v>
      </c>
      <c r="G49" s="24">
        <f t="shared" si="5"/>
        <v>4125609.12</v>
      </c>
    </row>
    <row r="51" spans="1:7" ht="13.5" thickBot="1" x14ac:dyDescent="0.25">
      <c r="A51" s="20" t="s">
        <v>24</v>
      </c>
      <c r="B51" s="20"/>
    </row>
    <row r="52" spans="1:7" ht="13.5" thickTop="1" x14ac:dyDescent="0.2">
      <c r="A52" s="19" t="s">
        <v>1</v>
      </c>
      <c r="B52" s="18" t="s">
        <v>2</v>
      </c>
      <c r="C52" s="18" t="s">
        <v>2</v>
      </c>
      <c r="D52" s="18" t="s">
        <v>7</v>
      </c>
      <c r="E52" s="18" t="s">
        <v>7</v>
      </c>
      <c r="F52" s="18" t="s">
        <v>5</v>
      </c>
      <c r="G52" s="25" t="s">
        <v>10</v>
      </c>
    </row>
    <row r="53" spans="1:7" ht="13.5" thickBot="1" x14ac:dyDescent="0.25">
      <c r="A53" s="17" t="s">
        <v>0</v>
      </c>
      <c r="B53" s="16" t="s">
        <v>3</v>
      </c>
      <c r="C53" s="16" t="s">
        <v>4</v>
      </c>
      <c r="D53" s="16" t="s">
        <v>8</v>
      </c>
      <c r="E53" s="16" t="s">
        <v>9</v>
      </c>
      <c r="F53" s="16" t="s">
        <v>6</v>
      </c>
      <c r="G53" s="15" t="s">
        <v>11</v>
      </c>
    </row>
    <row r="54" spans="1:7" ht="13.5" thickTop="1" x14ac:dyDescent="0.2">
      <c r="A54" s="10" t="s">
        <v>12</v>
      </c>
      <c r="B54" s="4">
        <v>4</v>
      </c>
      <c r="C54" s="4">
        <v>1</v>
      </c>
      <c r="D54" s="43">
        <v>360723.20000000001</v>
      </c>
      <c r="E54" s="43">
        <v>244960.15</v>
      </c>
      <c r="F54" s="7">
        <f>SUM(D54-E54)</f>
        <v>115763.05000000002</v>
      </c>
      <c r="G54" s="43">
        <v>30098.39</v>
      </c>
    </row>
    <row r="55" spans="1:7" x14ac:dyDescent="0.2">
      <c r="A55" s="10" t="s">
        <v>13</v>
      </c>
      <c r="B55" s="4">
        <v>6</v>
      </c>
      <c r="C55" s="4">
        <v>2</v>
      </c>
      <c r="D55" s="43">
        <v>33154</v>
      </c>
      <c r="E55" s="43">
        <v>24833.200000000001</v>
      </c>
      <c r="F55" s="7">
        <f>SUM(D55-E55)</f>
        <v>8320.7999999999993</v>
      </c>
      <c r="G55" s="43">
        <v>2163.41</v>
      </c>
    </row>
    <row r="56" spans="1:7" x14ac:dyDescent="0.2">
      <c r="A56" s="10" t="s">
        <v>16</v>
      </c>
      <c r="B56" s="4">
        <v>3</v>
      </c>
      <c r="C56" s="4">
        <v>1</v>
      </c>
      <c r="D56" s="43">
        <v>89943</v>
      </c>
      <c r="E56" s="43">
        <v>69201.45</v>
      </c>
      <c r="F56" s="7">
        <f>SUM(D56-E56)</f>
        <v>20741.550000000003</v>
      </c>
      <c r="G56" s="43">
        <v>5392.8</v>
      </c>
    </row>
    <row r="57" spans="1:7" x14ac:dyDescent="0.2">
      <c r="A57" s="23" t="s">
        <v>15</v>
      </c>
      <c r="B57" s="23">
        <f>SUM(B54:B56)</f>
        <v>13</v>
      </c>
      <c r="C57" s="23">
        <f>SUM(C54:C56)</f>
        <v>4</v>
      </c>
      <c r="D57" s="24">
        <f>SUM(D54:D56)</f>
        <v>483820.2</v>
      </c>
      <c r="E57" s="24">
        <f t="shared" ref="E57:F57" si="6">SUM(E54:E56)</f>
        <v>338994.8</v>
      </c>
      <c r="F57" s="24">
        <f t="shared" si="6"/>
        <v>144825.40000000002</v>
      </c>
      <c r="G57" s="24">
        <f>SUM(G54:G56)</f>
        <v>37654.6</v>
      </c>
    </row>
    <row r="59" spans="1:7" ht="13.5" thickBot="1" x14ac:dyDescent="0.25">
      <c r="A59" s="20" t="s">
        <v>25</v>
      </c>
      <c r="B59" s="20"/>
    </row>
    <row r="60" spans="1:7" ht="13.5" thickTop="1" x14ac:dyDescent="0.2">
      <c r="A60" s="19" t="s">
        <v>1</v>
      </c>
      <c r="B60" s="18" t="s">
        <v>2</v>
      </c>
      <c r="C60" s="18" t="s">
        <v>2</v>
      </c>
      <c r="D60" s="18" t="s">
        <v>7</v>
      </c>
      <c r="E60" s="18" t="s">
        <v>7</v>
      </c>
      <c r="F60" s="18" t="s">
        <v>5</v>
      </c>
      <c r="G60" s="25" t="s">
        <v>10</v>
      </c>
    </row>
    <row r="61" spans="1:7" ht="13.5" thickBot="1" x14ac:dyDescent="0.25">
      <c r="A61" s="17" t="s">
        <v>0</v>
      </c>
      <c r="B61" s="16" t="s">
        <v>3</v>
      </c>
      <c r="C61" s="16" t="s">
        <v>4</v>
      </c>
      <c r="D61" s="16" t="s">
        <v>8</v>
      </c>
      <c r="E61" s="16" t="s">
        <v>9</v>
      </c>
      <c r="F61" s="16" t="s">
        <v>6</v>
      </c>
      <c r="G61" s="15" t="s">
        <v>11</v>
      </c>
    </row>
    <row r="62" spans="1:7" ht="13.5" thickTop="1" x14ac:dyDescent="0.2">
      <c r="A62" s="10" t="s">
        <v>12</v>
      </c>
      <c r="B62" s="10">
        <v>6</v>
      </c>
      <c r="C62" s="10">
        <v>2</v>
      </c>
      <c r="D62" s="7">
        <v>75524</v>
      </c>
      <c r="E62" s="7">
        <v>50326.85</v>
      </c>
      <c r="F62" s="7">
        <f>SUM(D62-E62)</f>
        <v>25197.15</v>
      </c>
      <c r="G62" s="7">
        <v>6551.26</v>
      </c>
    </row>
    <row r="63" spans="1:7" x14ac:dyDescent="0.2">
      <c r="A63" s="10" t="s">
        <v>14</v>
      </c>
      <c r="B63" s="10">
        <v>189</v>
      </c>
      <c r="C63" s="10">
        <v>5</v>
      </c>
      <c r="D63" s="7">
        <v>11098300.6</v>
      </c>
      <c r="E63" s="7">
        <v>8310325.7000000002</v>
      </c>
      <c r="F63" s="7">
        <f>SUM(D63-E63)</f>
        <v>2787974.8999999994</v>
      </c>
      <c r="G63" s="7">
        <v>906091.84</v>
      </c>
    </row>
    <row r="64" spans="1:7" x14ac:dyDescent="0.2">
      <c r="A64" s="23" t="s">
        <v>15</v>
      </c>
      <c r="B64" s="23">
        <f t="shared" ref="B64:G64" si="7">SUM(B62:B63)</f>
        <v>195</v>
      </c>
      <c r="C64" s="23">
        <f t="shared" si="7"/>
        <v>7</v>
      </c>
      <c r="D64" s="24">
        <f t="shared" si="7"/>
        <v>11173824.6</v>
      </c>
      <c r="E64" s="24">
        <f t="shared" si="7"/>
        <v>8360652.5499999998</v>
      </c>
      <c r="F64" s="24">
        <f t="shared" si="7"/>
        <v>2813172.0499999993</v>
      </c>
      <c r="G64" s="24">
        <f t="shared" si="7"/>
        <v>912643.1</v>
      </c>
    </row>
    <row r="66" spans="1:7" ht="13.5" thickBot="1" x14ac:dyDescent="0.25">
      <c r="A66" s="20" t="s">
        <v>26</v>
      </c>
      <c r="B66" s="20"/>
    </row>
    <row r="67" spans="1:7" ht="13.5" thickTop="1" x14ac:dyDescent="0.2">
      <c r="A67" s="19" t="s">
        <v>1</v>
      </c>
      <c r="B67" s="18" t="s">
        <v>2</v>
      </c>
      <c r="C67" s="18" t="s">
        <v>2</v>
      </c>
      <c r="D67" s="18" t="s">
        <v>7</v>
      </c>
      <c r="E67" s="18" t="s">
        <v>7</v>
      </c>
      <c r="F67" s="18" t="s">
        <v>5</v>
      </c>
      <c r="G67" s="25" t="s">
        <v>10</v>
      </c>
    </row>
    <row r="68" spans="1:7" ht="13.5" thickBot="1" x14ac:dyDescent="0.25">
      <c r="A68" s="17" t="s">
        <v>0</v>
      </c>
      <c r="B68" s="16" t="s">
        <v>3</v>
      </c>
      <c r="C68" s="16" t="s">
        <v>4</v>
      </c>
      <c r="D68" s="16" t="s">
        <v>8</v>
      </c>
      <c r="E68" s="16" t="s">
        <v>9</v>
      </c>
      <c r="F68" s="16" t="s">
        <v>6</v>
      </c>
      <c r="G68" s="15" t="s">
        <v>11</v>
      </c>
    </row>
    <row r="69" spans="1:7" ht="13.5" thickTop="1" x14ac:dyDescent="0.2">
      <c r="A69" s="10" t="s">
        <v>12</v>
      </c>
      <c r="B69" s="10">
        <v>6</v>
      </c>
      <c r="C69" s="10">
        <v>2</v>
      </c>
      <c r="D69" s="7">
        <v>963608</v>
      </c>
      <c r="E69" s="7">
        <v>744205.7</v>
      </c>
      <c r="F69" s="7">
        <f>SUM(D69-E69)</f>
        <v>219402.30000000005</v>
      </c>
      <c r="G69" s="7">
        <v>57044.6</v>
      </c>
    </row>
    <row r="70" spans="1:7" x14ac:dyDescent="0.2">
      <c r="A70" s="10" t="s">
        <v>13</v>
      </c>
      <c r="B70" s="10">
        <v>3</v>
      </c>
      <c r="C70" s="10">
        <v>1</v>
      </c>
      <c r="D70" s="7">
        <v>17105</v>
      </c>
      <c r="E70" s="7">
        <v>9811.9500000000007</v>
      </c>
      <c r="F70" s="7">
        <f>SUM(D70-E70)</f>
        <v>7293.0499999999993</v>
      </c>
      <c r="G70" s="7">
        <v>1896.19</v>
      </c>
    </row>
    <row r="71" spans="1:7" x14ac:dyDescent="0.2">
      <c r="A71" s="10" t="s">
        <v>14</v>
      </c>
      <c r="B71" s="10">
        <v>20</v>
      </c>
      <c r="C71" s="10">
        <v>1</v>
      </c>
      <c r="D71" s="7">
        <v>1364127</v>
      </c>
      <c r="E71" s="7">
        <v>1033625.4</v>
      </c>
      <c r="F71" s="7">
        <f>SUM(D71-E71)</f>
        <v>330501.59999999998</v>
      </c>
      <c r="G71" s="7">
        <v>107413.02</v>
      </c>
    </row>
    <row r="72" spans="1:7" x14ac:dyDescent="0.2">
      <c r="A72" s="23" t="s">
        <v>15</v>
      </c>
      <c r="B72" s="23">
        <f t="shared" ref="B72:G72" si="8">SUM(B69:B71)</f>
        <v>29</v>
      </c>
      <c r="C72" s="23">
        <f t="shared" si="8"/>
        <v>4</v>
      </c>
      <c r="D72" s="24">
        <f t="shared" si="8"/>
        <v>2344840</v>
      </c>
      <c r="E72" s="24">
        <f t="shared" si="8"/>
        <v>1787643.0499999998</v>
      </c>
      <c r="F72" s="24">
        <f t="shared" si="8"/>
        <v>557196.94999999995</v>
      </c>
      <c r="G72" s="24">
        <f t="shared" si="8"/>
        <v>166353.81</v>
      </c>
    </row>
    <row r="74" spans="1:7" ht="13.5" thickBot="1" x14ac:dyDescent="0.25">
      <c r="A74" s="20" t="s">
        <v>27</v>
      </c>
      <c r="B74" s="20"/>
    </row>
    <row r="75" spans="1:7" ht="13.5" thickTop="1" x14ac:dyDescent="0.2">
      <c r="A75" s="19" t="s">
        <v>1</v>
      </c>
      <c r="B75" s="18" t="s">
        <v>2</v>
      </c>
      <c r="C75" s="18" t="s">
        <v>2</v>
      </c>
      <c r="D75" s="18" t="s">
        <v>7</v>
      </c>
      <c r="E75" s="18" t="s">
        <v>7</v>
      </c>
      <c r="F75" s="18" t="s">
        <v>5</v>
      </c>
      <c r="G75" s="25" t="s">
        <v>10</v>
      </c>
    </row>
    <row r="76" spans="1:7" ht="13.5" thickBot="1" x14ac:dyDescent="0.25">
      <c r="A76" s="17" t="s">
        <v>0</v>
      </c>
      <c r="B76" s="16" t="s">
        <v>3</v>
      </c>
      <c r="C76" s="16" t="s">
        <v>4</v>
      </c>
      <c r="D76" s="16" t="s">
        <v>8</v>
      </c>
      <c r="E76" s="16" t="s">
        <v>9</v>
      </c>
      <c r="F76" s="16" t="s">
        <v>6</v>
      </c>
      <c r="G76" s="15" t="s">
        <v>11</v>
      </c>
    </row>
    <row r="77" spans="1:7" ht="13.5" thickTop="1" x14ac:dyDescent="0.2">
      <c r="A77" s="10" t="s">
        <v>12</v>
      </c>
      <c r="B77" s="10">
        <v>45</v>
      </c>
      <c r="C77" s="10">
        <v>14</v>
      </c>
      <c r="D77" s="7">
        <v>2071847</v>
      </c>
      <c r="E77" s="7">
        <v>1507303</v>
      </c>
      <c r="F77" s="7">
        <f>SUM(D77-E77)</f>
        <v>564544</v>
      </c>
      <c r="G77" s="7">
        <v>146781.44</v>
      </c>
    </row>
    <row r="78" spans="1:7" x14ac:dyDescent="0.2">
      <c r="A78" s="10" t="s">
        <v>13</v>
      </c>
      <c r="B78" s="10">
        <v>25</v>
      </c>
      <c r="C78" s="10">
        <v>8</v>
      </c>
      <c r="D78" s="7">
        <v>986443.4</v>
      </c>
      <c r="E78" s="7">
        <v>698476.6</v>
      </c>
      <c r="F78" s="7">
        <f>SUM(D78-E78)</f>
        <v>287966.80000000005</v>
      </c>
      <c r="G78" s="7">
        <v>74871.37</v>
      </c>
    </row>
    <row r="79" spans="1:7" x14ac:dyDescent="0.2">
      <c r="A79" s="10" t="s">
        <v>14</v>
      </c>
      <c r="B79" s="10">
        <v>136</v>
      </c>
      <c r="C79" s="10">
        <v>4</v>
      </c>
      <c r="D79" s="7">
        <v>15307113.25</v>
      </c>
      <c r="E79" s="7">
        <v>11524066.300000001</v>
      </c>
      <c r="F79" s="7">
        <f>SUM(D79-E79)</f>
        <v>3783046.9499999993</v>
      </c>
      <c r="G79" s="7">
        <v>1229490.26</v>
      </c>
    </row>
    <row r="80" spans="1:7" x14ac:dyDescent="0.2">
      <c r="A80" s="23" t="s">
        <v>15</v>
      </c>
      <c r="B80" s="23">
        <f t="shared" ref="B80:G80" si="9">SUM(B77:B79)</f>
        <v>206</v>
      </c>
      <c r="C80" s="23">
        <f t="shared" si="9"/>
        <v>26</v>
      </c>
      <c r="D80" s="24">
        <f t="shared" si="9"/>
        <v>18365403.649999999</v>
      </c>
      <c r="E80" s="24">
        <f t="shared" si="9"/>
        <v>13729845.9</v>
      </c>
      <c r="F80" s="24">
        <f t="shared" si="9"/>
        <v>4635557.7499999991</v>
      </c>
      <c r="G80" s="24">
        <f t="shared" si="9"/>
        <v>1451143.07</v>
      </c>
    </row>
    <row r="82" spans="1:7" ht="13.5" thickBot="1" x14ac:dyDescent="0.25">
      <c r="A82" s="20" t="s">
        <v>28</v>
      </c>
      <c r="B82" s="20"/>
    </row>
    <row r="83" spans="1:7" ht="13.5" thickTop="1" x14ac:dyDescent="0.2">
      <c r="A83" s="19" t="s">
        <v>1</v>
      </c>
      <c r="B83" s="18" t="s">
        <v>2</v>
      </c>
      <c r="C83" s="18" t="s">
        <v>2</v>
      </c>
      <c r="D83" s="18" t="s">
        <v>7</v>
      </c>
      <c r="E83" s="18" t="s">
        <v>7</v>
      </c>
      <c r="F83" s="18" t="s">
        <v>5</v>
      </c>
      <c r="G83" s="25" t="s">
        <v>10</v>
      </c>
    </row>
    <row r="84" spans="1:7" ht="13.5" thickBot="1" x14ac:dyDescent="0.25">
      <c r="A84" s="17" t="s">
        <v>0</v>
      </c>
      <c r="B84" s="16" t="s">
        <v>3</v>
      </c>
      <c r="C84" s="16" t="s">
        <v>4</v>
      </c>
      <c r="D84" s="16" t="s">
        <v>8</v>
      </c>
      <c r="E84" s="16" t="s">
        <v>9</v>
      </c>
      <c r="F84" s="16" t="s">
        <v>6</v>
      </c>
      <c r="G84" s="15" t="s">
        <v>11</v>
      </c>
    </row>
    <row r="85" spans="1:7" ht="13.5" thickTop="1" x14ac:dyDescent="0.2">
      <c r="A85" s="10" t="s">
        <v>12</v>
      </c>
      <c r="B85" s="10">
        <v>563</v>
      </c>
      <c r="C85" s="10">
        <v>172</v>
      </c>
      <c r="D85" s="7">
        <v>29900273.600000001</v>
      </c>
      <c r="E85" s="7">
        <v>21507732.5</v>
      </c>
      <c r="F85" s="7">
        <f>SUM(D85-E85)</f>
        <v>8392541.1000000015</v>
      </c>
      <c r="G85" s="7">
        <v>2182060.69</v>
      </c>
    </row>
    <row r="86" spans="1:7" x14ac:dyDescent="0.2">
      <c r="A86" s="10" t="s">
        <v>13</v>
      </c>
      <c r="B86" s="10">
        <v>335</v>
      </c>
      <c r="C86" s="10">
        <v>112</v>
      </c>
      <c r="D86" s="7">
        <v>13617992.550000001</v>
      </c>
      <c r="E86" s="7">
        <v>9850754.5500000007</v>
      </c>
      <c r="F86" s="7">
        <f>SUM(D86-E86)</f>
        <v>3767238</v>
      </c>
      <c r="G86" s="7">
        <v>979481.88</v>
      </c>
    </row>
    <row r="87" spans="1:7" x14ac:dyDescent="0.2">
      <c r="A87" s="10" t="s">
        <v>17</v>
      </c>
      <c r="B87" s="10">
        <v>474</v>
      </c>
      <c r="C87" s="10">
        <v>5</v>
      </c>
      <c r="D87" s="7">
        <v>31432834.600000001</v>
      </c>
      <c r="E87" s="7">
        <v>24105756.149999999</v>
      </c>
      <c r="F87" s="7">
        <f>SUM(D87-E87)</f>
        <v>7327078.450000003</v>
      </c>
      <c r="G87" s="7">
        <v>1318874.1200000001</v>
      </c>
    </row>
    <row r="88" spans="1:7" x14ac:dyDescent="0.2">
      <c r="A88" s="10" t="s">
        <v>14</v>
      </c>
      <c r="B88" s="10">
        <v>234</v>
      </c>
      <c r="C88" s="10">
        <v>5</v>
      </c>
      <c r="D88" s="7">
        <v>22906979.199999999</v>
      </c>
      <c r="E88" s="7">
        <v>17287105.399999999</v>
      </c>
      <c r="F88" s="7">
        <f>SUM(D88-E88)</f>
        <v>5619873.8000000007</v>
      </c>
      <c r="G88" s="7">
        <v>1826458.99</v>
      </c>
    </row>
    <row r="89" spans="1:7" x14ac:dyDescent="0.2">
      <c r="A89" s="23" t="s">
        <v>15</v>
      </c>
      <c r="B89" s="23">
        <f t="shared" ref="B89:G89" si="10">SUM(B85:B88)</f>
        <v>1606</v>
      </c>
      <c r="C89" s="23">
        <f t="shared" si="10"/>
        <v>294</v>
      </c>
      <c r="D89" s="24">
        <f t="shared" si="10"/>
        <v>97858079.950000003</v>
      </c>
      <c r="E89" s="24">
        <f t="shared" si="10"/>
        <v>72751348.599999994</v>
      </c>
      <c r="F89" s="24">
        <f t="shared" si="10"/>
        <v>25106731.350000005</v>
      </c>
      <c r="G89" s="24">
        <f t="shared" si="10"/>
        <v>6306875.6799999997</v>
      </c>
    </row>
    <row r="91" spans="1:7" ht="13.5" thickBot="1" x14ac:dyDescent="0.25">
      <c r="A91" s="20" t="s">
        <v>29</v>
      </c>
      <c r="B91" s="20"/>
    </row>
    <row r="92" spans="1:7" ht="13.5" thickTop="1" x14ac:dyDescent="0.2">
      <c r="A92" s="19" t="s">
        <v>1</v>
      </c>
      <c r="B92" s="18" t="s">
        <v>2</v>
      </c>
      <c r="C92" s="18" t="s">
        <v>2</v>
      </c>
      <c r="D92" s="18" t="s">
        <v>7</v>
      </c>
      <c r="E92" s="18" t="s">
        <v>7</v>
      </c>
      <c r="F92" s="18" t="s">
        <v>5</v>
      </c>
      <c r="G92" s="25" t="s">
        <v>10</v>
      </c>
    </row>
    <row r="93" spans="1:7" ht="13.5" thickBot="1" x14ac:dyDescent="0.25">
      <c r="A93" s="17" t="s">
        <v>0</v>
      </c>
      <c r="B93" s="16" t="s">
        <v>3</v>
      </c>
      <c r="C93" s="16" t="s">
        <v>4</v>
      </c>
      <c r="D93" s="16" t="s">
        <v>8</v>
      </c>
      <c r="E93" s="16" t="s">
        <v>9</v>
      </c>
      <c r="F93" s="16" t="s">
        <v>6</v>
      </c>
      <c r="G93" s="15" t="s">
        <v>11</v>
      </c>
    </row>
    <row r="94" spans="1:7" ht="13.5" thickTop="1" x14ac:dyDescent="0.2">
      <c r="A94" s="10" t="s">
        <v>12</v>
      </c>
      <c r="B94" s="10">
        <v>22</v>
      </c>
      <c r="C94" s="10">
        <v>6</v>
      </c>
      <c r="D94" s="7">
        <v>675361</v>
      </c>
      <c r="E94" s="7">
        <v>493818.4</v>
      </c>
      <c r="F94" s="7">
        <f>SUM(D94-E94)</f>
        <v>181542.59999999998</v>
      </c>
      <c r="G94" s="7">
        <v>47201.08</v>
      </c>
    </row>
    <row r="95" spans="1:7" x14ac:dyDescent="0.2">
      <c r="A95" s="10" t="s">
        <v>13</v>
      </c>
      <c r="B95" s="10">
        <v>9</v>
      </c>
      <c r="C95" s="10">
        <v>3</v>
      </c>
      <c r="D95" s="7">
        <v>290092</v>
      </c>
      <c r="E95" s="7">
        <v>205104.65</v>
      </c>
      <c r="F95" s="7">
        <f>SUM(D95-E95)</f>
        <v>84987.35</v>
      </c>
      <c r="G95" s="7">
        <v>22096.71</v>
      </c>
    </row>
    <row r="96" spans="1:7" x14ac:dyDescent="0.2">
      <c r="A96" s="10" t="s">
        <v>14</v>
      </c>
      <c r="B96" s="10">
        <v>118</v>
      </c>
      <c r="C96" s="10">
        <v>3</v>
      </c>
      <c r="D96" s="7">
        <v>6859383</v>
      </c>
      <c r="E96" s="7">
        <v>5167499.4000000004</v>
      </c>
      <c r="F96" s="7">
        <f>SUM(D96-E96)</f>
        <v>1691883.5999999996</v>
      </c>
      <c r="G96" s="7">
        <v>549862.17000000004</v>
      </c>
    </row>
    <row r="97" spans="1:7" x14ac:dyDescent="0.2">
      <c r="A97" s="23" t="s">
        <v>15</v>
      </c>
      <c r="B97" s="23">
        <f t="shared" ref="B97:G97" si="11">SUM(B94:B96)</f>
        <v>149</v>
      </c>
      <c r="C97" s="23">
        <f t="shared" si="11"/>
        <v>12</v>
      </c>
      <c r="D97" s="24">
        <f t="shared" si="11"/>
        <v>7824836</v>
      </c>
      <c r="E97" s="24">
        <f t="shared" si="11"/>
        <v>5866422.4500000002</v>
      </c>
      <c r="F97" s="24">
        <f t="shared" si="11"/>
        <v>1958413.5499999996</v>
      </c>
      <c r="G97" s="24">
        <f t="shared" si="11"/>
        <v>619159.96000000008</v>
      </c>
    </row>
    <row r="99" spans="1:7" ht="13.5" thickBot="1" x14ac:dyDescent="0.25">
      <c r="A99" s="20" t="s">
        <v>30</v>
      </c>
      <c r="B99" s="20"/>
    </row>
    <row r="100" spans="1:7" ht="13.5" thickTop="1" x14ac:dyDescent="0.2">
      <c r="A100" s="19" t="s">
        <v>1</v>
      </c>
      <c r="B100" s="18" t="s">
        <v>2</v>
      </c>
      <c r="C100" s="18" t="s">
        <v>2</v>
      </c>
      <c r="D100" s="18" t="s">
        <v>7</v>
      </c>
      <c r="E100" s="18" t="s">
        <v>7</v>
      </c>
      <c r="F100" s="18" t="s">
        <v>5</v>
      </c>
      <c r="G100" s="25" t="s">
        <v>10</v>
      </c>
    </row>
    <row r="101" spans="1:7" ht="13.5" thickBot="1" x14ac:dyDescent="0.25">
      <c r="A101" s="17" t="s">
        <v>0</v>
      </c>
      <c r="B101" s="16" t="s">
        <v>3</v>
      </c>
      <c r="C101" s="16" t="s">
        <v>4</v>
      </c>
      <c r="D101" s="16" t="s">
        <v>8</v>
      </c>
      <c r="E101" s="16" t="s">
        <v>9</v>
      </c>
      <c r="F101" s="16" t="s">
        <v>6</v>
      </c>
      <c r="G101" s="15" t="s">
        <v>11</v>
      </c>
    </row>
    <row r="102" spans="1:7" ht="13.5" thickTop="1" x14ac:dyDescent="0.2">
      <c r="A102" s="10" t="s">
        <v>12</v>
      </c>
      <c r="B102" s="10">
        <v>117</v>
      </c>
      <c r="C102" s="10">
        <v>39</v>
      </c>
      <c r="D102" s="7">
        <v>3272258.95</v>
      </c>
      <c r="E102" s="7">
        <v>2362392.5499999998</v>
      </c>
      <c r="F102" s="7">
        <f>SUM(D102-E102)</f>
        <v>909866.40000000037</v>
      </c>
      <c r="G102" s="7">
        <v>236565.26</v>
      </c>
    </row>
    <row r="103" spans="1:7" x14ac:dyDescent="0.2">
      <c r="A103" s="10" t="s">
        <v>13</v>
      </c>
      <c r="B103" s="10">
        <v>24</v>
      </c>
      <c r="C103" s="10">
        <v>8</v>
      </c>
      <c r="D103" s="7">
        <v>512706</v>
      </c>
      <c r="E103" s="7">
        <v>376395.1</v>
      </c>
      <c r="F103" s="7">
        <f>SUM(D103-E103)</f>
        <v>136310.90000000002</v>
      </c>
      <c r="G103" s="7">
        <v>35440.83</v>
      </c>
    </row>
    <row r="104" spans="1:7" x14ac:dyDescent="0.2">
      <c r="A104" s="10" t="s">
        <v>16</v>
      </c>
      <c r="B104" s="10">
        <v>6</v>
      </c>
      <c r="C104" s="10">
        <v>1</v>
      </c>
      <c r="D104" s="7">
        <v>156530.4</v>
      </c>
      <c r="E104" s="7">
        <v>115465.65</v>
      </c>
      <c r="F104" s="7">
        <f>SUM(D104-E104)</f>
        <v>41064.75</v>
      </c>
      <c r="G104" s="7">
        <v>10676.84</v>
      </c>
    </row>
    <row r="105" spans="1:7" x14ac:dyDescent="0.2">
      <c r="A105" s="10" t="s">
        <v>17</v>
      </c>
      <c r="B105" s="10">
        <v>41</v>
      </c>
      <c r="C105" s="10">
        <v>1</v>
      </c>
      <c r="D105" s="7">
        <v>1484137.45</v>
      </c>
      <c r="E105" s="7">
        <v>1126947.75</v>
      </c>
      <c r="F105" s="7">
        <f>SUM(D105-E105)</f>
        <v>357189.69999999995</v>
      </c>
      <c r="G105" s="7">
        <v>64294.15</v>
      </c>
    </row>
    <row r="106" spans="1:7" x14ac:dyDescent="0.2">
      <c r="A106" s="10" t="s">
        <v>14</v>
      </c>
      <c r="B106" s="10">
        <v>501</v>
      </c>
      <c r="C106" s="10">
        <v>12</v>
      </c>
      <c r="D106" s="7">
        <v>33321795.300000001</v>
      </c>
      <c r="E106" s="7">
        <v>24774967.050000001</v>
      </c>
      <c r="F106" s="7">
        <f>SUM(D106-E106)</f>
        <v>8546828.25</v>
      </c>
      <c r="G106" s="7">
        <v>2777719.18</v>
      </c>
    </row>
    <row r="107" spans="1:7" x14ac:dyDescent="0.2">
      <c r="A107" s="23" t="s">
        <v>15</v>
      </c>
      <c r="B107" s="23">
        <f>SUM(B102:B106)</f>
        <v>689</v>
      </c>
      <c r="C107" s="23">
        <f t="shared" ref="C107:G107" si="12">SUM(C102:C106)</f>
        <v>61</v>
      </c>
      <c r="D107" s="24">
        <f t="shared" si="12"/>
        <v>38747428.100000001</v>
      </c>
      <c r="E107" s="24">
        <f t="shared" si="12"/>
        <v>28756168.100000001</v>
      </c>
      <c r="F107" s="24">
        <f t="shared" si="12"/>
        <v>9991260</v>
      </c>
      <c r="G107" s="24">
        <f t="shared" si="12"/>
        <v>3124696.2600000002</v>
      </c>
    </row>
    <row r="109" spans="1:7" ht="13.5" thickBot="1" x14ac:dyDescent="0.25">
      <c r="A109" s="20" t="s">
        <v>31</v>
      </c>
      <c r="B109" s="20"/>
    </row>
    <row r="110" spans="1:7" ht="13.5" thickTop="1" x14ac:dyDescent="0.2">
      <c r="A110" s="19" t="s">
        <v>1</v>
      </c>
      <c r="B110" s="18" t="s">
        <v>2</v>
      </c>
      <c r="C110" s="18" t="s">
        <v>2</v>
      </c>
      <c r="D110" s="18" t="s">
        <v>7</v>
      </c>
      <c r="E110" s="18" t="s">
        <v>7</v>
      </c>
      <c r="F110" s="18" t="s">
        <v>5</v>
      </c>
      <c r="G110" s="25" t="s">
        <v>10</v>
      </c>
    </row>
    <row r="111" spans="1:7" ht="13.5" thickBot="1" x14ac:dyDescent="0.25">
      <c r="A111" s="17" t="s">
        <v>0</v>
      </c>
      <c r="B111" s="16" t="s">
        <v>3</v>
      </c>
      <c r="C111" s="16" t="s">
        <v>4</v>
      </c>
      <c r="D111" s="16" t="s">
        <v>8</v>
      </c>
      <c r="E111" s="16" t="s">
        <v>9</v>
      </c>
      <c r="F111" s="16" t="s">
        <v>6</v>
      </c>
      <c r="G111" s="15" t="s">
        <v>11</v>
      </c>
    </row>
    <row r="112" spans="1:7" ht="13.5" thickTop="1" x14ac:dyDescent="0.2">
      <c r="A112" s="10" t="s">
        <v>12</v>
      </c>
      <c r="B112" s="10">
        <v>3</v>
      </c>
      <c r="C112" s="10">
        <v>1</v>
      </c>
      <c r="D112" s="7">
        <v>57418</v>
      </c>
      <c r="E112" s="7">
        <v>44559.05</v>
      </c>
      <c r="F112" s="7">
        <f>SUM(D112-E112)</f>
        <v>12858.949999999997</v>
      </c>
      <c r="G112" s="7">
        <v>3343.33</v>
      </c>
    </row>
    <row r="113" spans="1:7" x14ac:dyDescent="0.2">
      <c r="A113" s="10" t="s">
        <v>14</v>
      </c>
      <c r="B113" s="10">
        <v>179</v>
      </c>
      <c r="C113" s="10">
        <v>6</v>
      </c>
      <c r="D113" s="7">
        <v>12108766.699999999</v>
      </c>
      <c r="E113" s="7">
        <v>9087337.6999999993</v>
      </c>
      <c r="F113" s="7">
        <f>SUM(D113-E113)</f>
        <v>3021429</v>
      </c>
      <c r="G113" s="7">
        <v>981964.43</v>
      </c>
    </row>
    <row r="114" spans="1:7" x14ac:dyDescent="0.2">
      <c r="A114" s="23" t="s">
        <v>15</v>
      </c>
      <c r="B114" s="23">
        <f t="shared" ref="B114:G114" si="13">SUM(B112:B113)</f>
        <v>182</v>
      </c>
      <c r="C114" s="23">
        <f t="shared" si="13"/>
        <v>7</v>
      </c>
      <c r="D114" s="24">
        <f t="shared" si="13"/>
        <v>12166184.699999999</v>
      </c>
      <c r="E114" s="24">
        <f t="shared" si="13"/>
        <v>9131896.75</v>
      </c>
      <c r="F114" s="24">
        <f t="shared" si="13"/>
        <v>3034287.95</v>
      </c>
      <c r="G114" s="24">
        <f t="shared" si="13"/>
        <v>985307.76</v>
      </c>
    </row>
    <row r="115" spans="1:7" x14ac:dyDescent="0.2">
      <c r="A115" s="10"/>
      <c r="B115" s="10"/>
      <c r="C115" s="10"/>
      <c r="D115" s="7"/>
      <c r="E115" s="7"/>
      <c r="F115" s="7"/>
      <c r="G115" s="7"/>
    </row>
    <row r="116" spans="1:7" x14ac:dyDescent="0.2">
      <c r="A116" s="10"/>
      <c r="B116" s="10"/>
      <c r="C116" s="10"/>
      <c r="D116" s="7"/>
      <c r="E116" s="7"/>
      <c r="F116" s="7"/>
      <c r="G116" s="7"/>
    </row>
    <row r="117" spans="1:7" ht="13.5" thickBot="1" x14ac:dyDescent="0.25">
      <c r="A117" s="20" t="s">
        <v>32</v>
      </c>
      <c r="B117" s="20"/>
    </row>
    <row r="118" spans="1:7" ht="13.5" thickTop="1" x14ac:dyDescent="0.2">
      <c r="A118" s="19" t="s">
        <v>1</v>
      </c>
      <c r="B118" s="18" t="s">
        <v>2</v>
      </c>
      <c r="C118" s="18" t="s">
        <v>2</v>
      </c>
      <c r="D118" s="18" t="s">
        <v>7</v>
      </c>
      <c r="E118" s="18" t="s">
        <v>7</v>
      </c>
      <c r="F118" s="18" t="s">
        <v>5</v>
      </c>
      <c r="G118" s="25" t="s">
        <v>10</v>
      </c>
    </row>
    <row r="119" spans="1:7" ht="13.5" thickBot="1" x14ac:dyDescent="0.25">
      <c r="A119" s="17" t="s">
        <v>0</v>
      </c>
      <c r="B119" s="16" t="s">
        <v>3</v>
      </c>
      <c r="C119" s="16" t="s">
        <v>4</v>
      </c>
      <c r="D119" s="16" t="s">
        <v>8</v>
      </c>
      <c r="E119" s="16" t="s">
        <v>9</v>
      </c>
      <c r="F119" s="16" t="s">
        <v>6</v>
      </c>
      <c r="G119" s="15" t="s">
        <v>11</v>
      </c>
    </row>
    <row r="120" spans="1:7" ht="13.5" thickTop="1" x14ac:dyDescent="0.2">
      <c r="A120" s="10" t="s">
        <v>12</v>
      </c>
      <c r="B120" s="10">
        <v>444</v>
      </c>
      <c r="C120" s="10">
        <v>151</v>
      </c>
      <c r="D120" s="7">
        <v>15058891.9</v>
      </c>
      <c r="E120" s="7">
        <v>10780739.1</v>
      </c>
      <c r="F120" s="7">
        <f>SUM(D120-E120)</f>
        <v>4278152.8000000007</v>
      </c>
      <c r="G120" s="7">
        <v>1112319.73</v>
      </c>
    </row>
    <row r="121" spans="1:7" x14ac:dyDescent="0.2">
      <c r="A121" s="10" t="s">
        <v>13</v>
      </c>
      <c r="B121" s="10">
        <v>146</v>
      </c>
      <c r="C121" s="10">
        <v>52</v>
      </c>
      <c r="D121" s="7">
        <v>4007980.2</v>
      </c>
      <c r="E121" s="7">
        <v>2907265.85</v>
      </c>
      <c r="F121" s="7">
        <f>SUM(D121-E121)</f>
        <v>1100714.3500000001</v>
      </c>
      <c r="G121" s="7">
        <v>286185.73</v>
      </c>
    </row>
    <row r="122" spans="1:7" x14ac:dyDescent="0.2">
      <c r="A122" s="10" t="s">
        <v>14</v>
      </c>
      <c r="B122" s="10">
        <v>196</v>
      </c>
      <c r="C122" s="10">
        <v>5</v>
      </c>
      <c r="D122" s="7">
        <v>13585715.550000001</v>
      </c>
      <c r="E122" s="7">
        <v>10282717.75</v>
      </c>
      <c r="F122" s="7">
        <f>SUM(D122-E122)</f>
        <v>3302997.8000000007</v>
      </c>
      <c r="G122" s="7">
        <v>1073474.29</v>
      </c>
    </row>
    <row r="123" spans="1:7" x14ac:dyDescent="0.2">
      <c r="A123" s="23" t="s">
        <v>15</v>
      </c>
      <c r="B123" s="23">
        <f t="shared" ref="B123:G123" si="14">SUM(B120:B122)</f>
        <v>786</v>
      </c>
      <c r="C123" s="23">
        <f t="shared" si="14"/>
        <v>208</v>
      </c>
      <c r="D123" s="24">
        <f t="shared" si="14"/>
        <v>32652587.650000002</v>
      </c>
      <c r="E123" s="24">
        <f t="shared" si="14"/>
        <v>23970722.699999999</v>
      </c>
      <c r="F123" s="24">
        <f t="shared" si="14"/>
        <v>8681864.9500000011</v>
      </c>
      <c r="G123" s="24">
        <f t="shared" si="14"/>
        <v>2471979.75</v>
      </c>
    </row>
    <row r="125" spans="1:7" ht="13.5" thickBot="1" x14ac:dyDescent="0.25">
      <c r="A125" s="20" t="s">
        <v>33</v>
      </c>
      <c r="B125" s="20"/>
    </row>
    <row r="126" spans="1:7" ht="13.5" thickTop="1" x14ac:dyDescent="0.2">
      <c r="A126" s="19" t="s">
        <v>1</v>
      </c>
      <c r="B126" s="18" t="s">
        <v>2</v>
      </c>
      <c r="C126" s="18" t="s">
        <v>2</v>
      </c>
      <c r="D126" s="18" t="s">
        <v>7</v>
      </c>
      <c r="E126" s="18" t="s">
        <v>7</v>
      </c>
      <c r="F126" s="18" t="s">
        <v>5</v>
      </c>
      <c r="G126" s="25" t="s">
        <v>10</v>
      </c>
    </row>
    <row r="127" spans="1:7" ht="13.5" thickBot="1" x14ac:dyDescent="0.25">
      <c r="A127" s="17" t="s">
        <v>0</v>
      </c>
      <c r="B127" s="16" t="s">
        <v>3</v>
      </c>
      <c r="C127" s="16" t="s">
        <v>4</v>
      </c>
      <c r="D127" s="16" t="s">
        <v>8</v>
      </c>
      <c r="E127" s="16" t="s">
        <v>9</v>
      </c>
      <c r="F127" s="16" t="s">
        <v>6</v>
      </c>
      <c r="G127" s="15" t="s">
        <v>11</v>
      </c>
    </row>
    <row r="128" spans="1:7" ht="13.5" thickTop="1" x14ac:dyDescent="0.2">
      <c r="A128" s="10" t="s">
        <v>12</v>
      </c>
      <c r="B128" s="10">
        <v>45</v>
      </c>
      <c r="C128" s="10">
        <v>14</v>
      </c>
      <c r="D128" s="7">
        <v>2120529</v>
      </c>
      <c r="E128" s="7">
        <v>1498801.65</v>
      </c>
      <c r="F128" s="7">
        <f>SUM(D128-E128)</f>
        <v>621727.35000000009</v>
      </c>
      <c r="G128" s="7">
        <v>161649.10999999999</v>
      </c>
    </row>
    <row r="129" spans="1:7" x14ac:dyDescent="0.2">
      <c r="A129" s="10" t="s">
        <v>13</v>
      </c>
      <c r="B129" s="10">
        <v>30</v>
      </c>
      <c r="C129" s="10">
        <v>10</v>
      </c>
      <c r="D129" s="7">
        <v>1317857</v>
      </c>
      <c r="E129" s="7">
        <v>950964.75</v>
      </c>
      <c r="F129" s="7">
        <f>SUM(D129-E129)</f>
        <v>366892.25</v>
      </c>
      <c r="G129" s="7">
        <v>95391.99</v>
      </c>
    </row>
    <row r="130" spans="1:7" x14ac:dyDescent="0.2">
      <c r="A130" s="10" t="s">
        <v>14</v>
      </c>
      <c r="B130" s="10">
        <v>48</v>
      </c>
      <c r="C130" s="10">
        <v>1</v>
      </c>
      <c r="D130" s="7">
        <v>5986830.5999999996</v>
      </c>
      <c r="E130" s="7">
        <v>4490064.0999999996</v>
      </c>
      <c r="F130" s="7">
        <f>SUM(D130-E130)</f>
        <v>1496766.5</v>
      </c>
      <c r="G130" s="7">
        <v>486449.11</v>
      </c>
    </row>
    <row r="131" spans="1:7" x14ac:dyDescent="0.2">
      <c r="A131" s="23" t="s">
        <v>15</v>
      </c>
      <c r="B131" s="23">
        <f t="shared" ref="B131:G131" si="15">SUM(B128:B130)</f>
        <v>123</v>
      </c>
      <c r="C131" s="23">
        <f t="shared" si="15"/>
        <v>25</v>
      </c>
      <c r="D131" s="24">
        <f t="shared" si="15"/>
        <v>9425216.5999999996</v>
      </c>
      <c r="E131" s="24">
        <f t="shared" si="15"/>
        <v>6939830.5</v>
      </c>
      <c r="F131" s="24">
        <f t="shared" si="15"/>
        <v>2485386.1</v>
      </c>
      <c r="G131" s="24">
        <f t="shared" si="15"/>
        <v>743490.21</v>
      </c>
    </row>
    <row r="133" spans="1:7" ht="13.5" thickBot="1" x14ac:dyDescent="0.25">
      <c r="A133" s="20" t="s">
        <v>34</v>
      </c>
      <c r="B133" s="20"/>
    </row>
    <row r="134" spans="1:7" ht="13.5" thickTop="1" x14ac:dyDescent="0.2">
      <c r="A134" s="19" t="s">
        <v>1</v>
      </c>
      <c r="B134" s="18" t="s">
        <v>2</v>
      </c>
      <c r="C134" s="18" t="s">
        <v>2</v>
      </c>
      <c r="D134" s="18" t="s">
        <v>7</v>
      </c>
      <c r="E134" s="18" t="s">
        <v>7</v>
      </c>
      <c r="F134" s="18" t="s">
        <v>5</v>
      </c>
      <c r="G134" s="25" t="s">
        <v>10</v>
      </c>
    </row>
    <row r="135" spans="1:7" ht="13.5" thickBot="1" x14ac:dyDescent="0.25">
      <c r="A135" s="17" t="s">
        <v>0</v>
      </c>
      <c r="B135" s="16" t="s">
        <v>3</v>
      </c>
      <c r="C135" s="16" t="s">
        <v>4</v>
      </c>
      <c r="D135" s="16" t="s">
        <v>8</v>
      </c>
      <c r="E135" s="16" t="s">
        <v>9</v>
      </c>
      <c r="F135" s="16" t="s">
        <v>6</v>
      </c>
      <c r="G135" s="15" t="s">
        <v>11</v>
      </c>
    </row>
    <row r="136" spans="1:7" ht="13.5" thickTop="1" x14ac:dyDescent="0.2">
      <c r="A136" s="10" t="s">
        <v>12</v>
      </c>
      <c r="B136" s="10">
        <v>37</v>
      </c>
      <c r="C136" s="10">
        <v>11</v>
      </c>
      <c r="D136" s="7">
        <v>1814490.9</v>
      </c>
      <c r="E136" s="7">
        <v>1288156.2</v>
      </c>
      <c r="F136" s="7">
        <f>SUM(D136-E136)</f>
        <v>526334.69999999995</v>
      </c>
      <c r="G136" s="7">
        <v>136847.01999999999</v>
      </c>
    </row>
    <row r="137" spans="1:7" x14ac:dyDescent="0.2">
      <c r="A137" s="10" t="s">
        <v>13</v>
      </c>
      <c r="B137" s="10">
        <v>16</v>
      </c>
      <c r="C137" s="10">
        <v>5</v>
      </c>
      <c r="D137" s="7">
        <v>328205.2</v>
      </c>
      <c r="E137" s="7">
        <v>231826.8</v>
      </c>
      <c r="F137" s="7">
        <f>SUM(D137-E137)</f>
        <v>96378.400000000023</v>
      </c>
      <c r="G137" s="7">
        <v>25058.38</v>
      </c>
    </row>
    <row r="138" spans="1:7" x14ac:dyDescent="0.2">
      <c r="A138" s="10" t="s">
        <v>14</v>
      </c>
      <c r="B138" s="10">
        <v>110</v>
      </c>
      <c r="C138" s="10">
        <v>4</v>
      </c>
      <c r="D138" s="7">
        <v>5501108.75</v>
      </c>
      <c r="E138" s="7">
        <v>4088828.1</v>
      </c>
      <c r="F138" s="7">
        <f>SUM(D138-E138)</f>
        <v>1412280.65</v>
      </c>
      <c r="G138" s="7">
        <v>458991.21</v>
      </c>
    </row>
    <row r="139" spans="1:7" x14ac:dyDescent="0.2">
      <c r="A139" s="23" t="s">
        <v>15</v>
      </c>
      <c r="B139" s="23">
        <f t="shared" ref="B139:G139" si="16">SUM(B136:B138)</f>
        <v>163</v>
      </c>
      <c r="C139" s="23">
        <f t="shared" si="16"/>
        <v>20</v>
      </c>
      <c r="D139" s="24">
        <f t="shared" si="16"/>
        <v>7643804.8499999996</v>
      </c>
      <c r="E139" s="24">
        <f t="shared" si="16"/>
        <v>5608811.0999999996</v>
      </c>
      <c r="F139" s="24">
        <f t="shared" si="16"/>
        <v>2034993.75</v>
      </c>
      <c r="G139" s="24">
        <f t="shared" si="16"/>
        <v>620896.61</v>
      </c>
    </row>
    <row r="141" spans="1:7" ht="13.5" thickBot="1" x14ac:dyDescent="0.25">
      <c r="A141" s="20" t="s">
        <v>35</v>
      </c>
      <c r="B141" s="20"/>
    </row>
    <row r="142" spans="1:7" ht="13.5" thickTop="1" x14ac:dyDescent="0.2">
      <c r="A142" s="19" t="s">
        <v>1</v>
      </c>
      <c r="B142" s="18" t="s">
        <v>2</v>
      </c>
      <c r="C142" s="18" t="s">
        <v>2</v>
      </c>
      <c r="D142" s="18" t="s">
        <v>7</v>
      </c>
      <c r="E142" s="18" t="s">
        <v>7</v>
      </c>
      <c r="F142" s="18" t="s">
        <v>5</v>
      </c>
      <c r="G142" s="25" t="s">
        <v>10</v>
      </c>
    </row>
    <row r="143" spans="1:7" ht="13.5" thickBot="1" x14ac:dyDescent="0.25">
      <c r="A143" s="17" t="s">
        <v>0</v>
      </c>
      <c r="B143" s="16" t="s">
        <v>3</v>
      </c>
      <c r="C143" s="16" t="s">
        <v>4</v>
      </c>
      <c r="D143" s="16" t="s">
        <v>8</v>
      </c>
      <c r="E143" s="16" t="s">
        <v>9</v>
      </c>
      <c r="F143" s="16" t="s">
        <v>6</v>
      </c>
      <c r="G143" s="15" t="s">
        <v>11</v>
      </c>
    </row>
    <row r="144" spans="1:7" ht="13.5" thickTop="1" x14ac:dyDescent="0.2">
      <c r="A144" s="10" t="s">
        <v>13</v>
      </c>
      <c r="B144" s="10">
        <v>3</v>
      </c>
      <c r="C144" s="10">
        <v>1</v>
      </c>
      <c r="D144" s="7">
        <v>270089</v>
      </c>
      <c r="E144" s="7">
        <v>207554.8</v>
      </c>
      <c r="F144" s="7">
        <f>SUM(D144-E144)</f>
        <v>62534.200000000012</v>
      </c>
      <c r="G144" s="7">
        <v>16258.89</v>
      </c>
    </row>
    <row r="145" spans="1:7" x14ac:dyDescent="0.2">
      <c r="A145" s="10" t="s">
        <v>14</v>
      </c>
      <c r="B145" s="10">
        <v>75</v>
      </c>
      <c r="C145" s="10">
        <v>2</v>
      </c>
      <c r="D145" s="7">
        <v>3423757.4</v>
      </c>
      <c r="E145" s="7">
        <v>2575688.25</v>
      </c>
      <c r="F145" s="7">
        <f>SUM(D145-E145)</f>
        <v>848069.14999999991</v>
      </c>
      <c r="G145" s="7">
        <v>275622.46999999997</v>
      </c>
    </row>
    <row r="146" spans="1:7" x14ac:dyDescent="0.2">
      <c r="A146" s="23" t="s">
        <v>15</v>
      </c>
      <c r="B146" s="23">
        <f t="shared" ref="B146:G146" si="17">SUM(B144:B145)</f>
        <v>78</v>
      </c>
      <c r="C146" s="23">
        <f t="shared" si="17"/>
        <v>3</v>
      </c>
      <c r="D146" s="24">
        <f t="shared" si="17"/>
        <v>3693846.4</v>
      </c>
      <c r="E146" s="24">
        <f t="shared" si="17"/>
        <v>2783243.05</v>
      </c>
      <c r="F146" s="24">
        <f t="shared" si="17"/>
        <v>910603.34999999986</v>
      </c>
      <c r="G146" s="24">
        <f t="shared" si="17"/>
        <v>291881.36</v>
      </c>
    </row>
    <row r="148" spans="1:7" ht="13.5" thickBot="1" x14ac:dyDescent="0.25">
      <c r="A148" s="20" t="s">
        <v>36</v>
      </c>
      <c r="B148" s="20"/>
    </row>
    <row r="149" spans="1:7" ht="13.5" thickTop="1" x14ac:dyDescent="0.2">
      <c r="A149" s="19" t="s">
        <v>1</v>
      </c>
      <c r="B149" s="18" t="s">
        <v>2</v>
      </c>
      <c r="C149" s="18" t="s">
        <v>2</v>
      </c>
      <c r="D149" s="18" t="s">
        <v>7</v>
      </c>
      <c r="E149" s="18" t="s">
        <v>7</v>
      </c>
      <c r="F149" s="18" t="s">
        <v>5</v>
      </c>
      <c r="G149" s="25" t="s">
        <v>10</v>
      </c>
    </row>
    <row r="150" spans="1:7" ht="13.5" thickBot="1" x14ac:dyDescent="0.25">
      <c r="A150" s="17" t="s">
        <v>0</v>
      </c>
      <c r="B150" s="16" t="s">
        <v>3</v>
      </c>
      <c r="C150" s="16" t="s">
        <v>4</v>
      </c>
      <c r="D150" s="16" t="s">
        <v>8</v>
      </c>
      <c r="E150" s="16" t="s">
        <v>9</v>
      </c>
      <c r="F150" s="16" t="s">
        <v>6</v>
      </c>
      <c r="G150" s="15" t="s">
        <v>11</v>
      </c>
    </row>
    <row r="151" spans="1:7" ht="13.5" thickTop="1" x14ac:dyDescent="0.2">
      <c r="A151" s="10" t="s">
        <v>12</v>
      </c>
      <c r="B151" s="10">
        <v>79</v>
      </c>
      <c r="C151" s="10">
        <v>25</v>
      </c>
      <c r="D151" s="7">
        <v>2386579.4500000002</v>
      </c>
      <c r="E151" s="7">
        <v>1669004.2</v>
      </c>
      <c r="F151" s="7">
        <f>SUM(D151-E151)</f>
        <v>717575.25000000023</v>
      </c>
      <c r="G151" s="7">
        <v>186569.57</v>
      </c>
    </row>
    <row r="152" spans="1:7" x14ac:dyDescent="0.2">
      <c r="A152" s="10" t="s">
        <v>13</v>
      </c>
      <c r="B152" s="10">
        <v>92</v>
      </c>
      <c r="C152" s="10">
        <v>31</v>
      </c>
      <c r="D152" s="7">
        <v>2849839.95</v>
      </c>
      <c r="E152" s="7">
        <v>2004606.95</v>
      </c>
      <c r="F152" s="7">
        <f>SUM(D152-E152)</f>
        <v>845233.00000000023</v>
      </c>
      <c r="G152" s="7">
        <v>219760.58</v>
      </c>
    </row>
    <row r="153" spans="1:7" x14ac:dyDescent="0.2">
      <c r="A153" s="10" t="s">
        <v>17</v>
      </c>
      <c r="B153" s="10">
        <v>160</v>
      </c>
      <c r="C153" s="10">
        <v>2</v>
      </c>
      <c r="D153" s="7">
        <v>8860543.6500000004</v>
      </c>
      <c r="E153" s="7">
        <v>6636327.7000000002</v>
      </c>
      <c r="F153" s="7">
        <f>SUM(D153-E153)</f>
        <v>2224215.9500000002</v>
      </c>
      <c r="G153" s="7">
        <v>400358.87</v>
      </c>
    </row>
    <row r="154" spans="1:7" x14ac:dyDescent="0.2">
      <c r="A154" s="10" t="s">
        <v>14</v>
      </c>
      <c r="B154" s="10">
        <v>90</v>
      </c>
      <c r="C154" s="10">
        <v>2</v>
      </c>
      <c r="D154" s="7">
        <v>6434466.7999999998</v>
      </c>
      <c r="E154" s="7">
        <v>4706338.8</v>
      </c>
      <c r="F154" s="7">
        <f>SUM(D154-E154)</f>
        <v>1728128</v>
      </c>
      <c r="G154" s="7">
        <v>561641.6</v>
      </c>
    </row>
    <row r="155" spans="1:7" x14ac:dyDescent="0.2">
      <c r="A155" s="23" t="s">
        <v>15</v>
      </c>
      <c r="B155" s="23">
        <f t="shared" ref="B155:G155" si="18">SUM(B151:B154)</f>
        <v>421</v>
      </c>
      <c r="C155" s="23">
        <f t="shared" si="18"/>
        <v>60</v>
      </c>
      <c r="D155" s="24">
        <f t="shared" si="18"/>
        <v>20531429.850000001</v>
      </c>
      <c r="E155" s="24">
        <f t="shared" si="18"/>
        <v>15016277.649999999</v>
      </c>
      <c r="F155" s="24">
        <f t="shared" si="18"/>
        <v>5515152.2000000011</v>
      </c>
      <c r="G155" s="24">
        <f t="shared" si="18"/>
        <v>1368330.62</v>
      </c>
    </row>
    <row r="156" spans="1:7" x14ac:dyDescent="0.2">
      <c r="A156" s="10"/>
      <c r="B156" s="10"/>
      <c r="C156" s="10"/>
      <c r="D156" s="7"/>
      <c r="E156" s="7"/>
      <c r="F156" s="7"/>
      <c r="G156" s="7"/>
    </row>
    <row r="157" spans="1:7" ht="13.5" thickBot="1" x14ac:dyDescent="0.25">
      <c r="A157" s="20" t="s">
        <v>37</v>
      </c>
      <c r="B157" s="20"/>
    </row>
    <row r="158" spans="1:7" ht="13.5" thickTop="1" x14ac:dyDescent="0.2">
      <c r="A158" s="19" t="s">
        <v>1</v>
      </c>
      <c r="B158" s="18" t="s">
        <v>2</v>
      </c>
      <c r="C158" s="18" t="s">
        <v>2</v>
      </c>
      <c r="D158" s="18" t="s">
        <v>7</v>
      </c>
      <c r="E158" s="18" t="s">
        <v>7</v>
      </c>
      <c r="F158" s="18" t="s">
        <v>5</v>
      </c>
      <c r="G158" s="25" t="s">
        <v>10</v>
      </c>
    </row>
    <row r="159" spans="1:7" ht="13.5" thickBot="1" x14ac:dyDescent="0.25">
      <c r="A159" s="17" t="s">
        <v>0</v>
      </c>
      <c r="B159" s="16" t="s">
        <v>3</v>
      </c>
      <c r="C159" s="16" t="s">
        <v>4</v>
      </c>
      <c r="D159" s="16" t="s">
        <v>8</v>
      </c>
      <c r="E159" s="16" t="s">
        <v>9</v>
      </c>
      <c r="F159" s="16" t="s">
        <v>6</v>
      </c>
      <c r="G159" s="15" t="s">
        <v>11</v>
      </c>
    </row>
    <row r="160" spans="1:7" ht="13.5" thickTop="1" x14ac:dyDescent="0.2">
      <c r="A160" s="10" t="s">
        <v>12</v>
      </c>
      <c r="B160" s="10">
        <v>30</v>
      </c>
      <c r="C160" s="10">
        <v>9</v>
      </c>
      <c r="D160" s="7">
        <v>1437824</v>
      </c>
      <c r="E160" s="7">
        <v>1017515.85</v>
      </c>
      <c r="F160" s="7">
        <f>SUM(D160-E160)</f>
        <v>420308.15</v>
      </c>
      <c r="G160" s="7">
        <v>109280.12</v>
      </c>
    </row>
    <row r="161" spans="1:7" x14ac:dyDescent="0.2">
      <c r="A161" s="10" t="s">
        <v>13</v>
      </c>
      <c r="B161" s="10">
        <v>26</v>
      </c>
      <c r="C161" s="10">
        <v>8</v>
      </c>
      <c r="D161" s="7">
        <v>950071</v>
      </c>
      <c r="E161" s="7">
        <v>719932.5</v>
      </c>
      <c r="F161" s="7">
        <f>SUM(D161-E161)</f>
        <v>230138.5</v>
      </c>
      <c r="G161" s="7">
        <v>59836.01</v>
      </c>
    </row>
    <row r="162" spans="1:7" x14ac:dyDescent="0.2">
      <c r="A162" s="10" t="s">
        <v>17</v>
      </c>
      <c r="B162" s="10">
        <v>129</v>
      </c>
      <c r="C162" s="10">
        <v>2</v>
      </c>
      <c r="D162" s="7">
        <v>5660187.7999999998</v>
      </c>
      <c r="E162" s="7">
        <v>4296088.3499999996</v>
      </c>
      <c r="F162" s="7">
        <f>SUM(D162-E162)</f>
        <v>1364099.4500000002</v>
      </c>
      <c r="G162" s="7">
        <v>245537.9</v>
      </c>
    </row>
    <row r="163" spans="1:7" x14ac:dyDescent="0.2">
      <c r="A163" s="10" t="s">
        <v>14</v>
      </c>
      <c r="B163" s="10">
        <v>71</v>
      </c>
      <c r="C163" s="10">
        <v>2</v>
      </c>
      <c r="D163" s="7">
        <v>4404457</v>
      </c>
      <c r="E163" s="7">
        <v>3192597.75</v>
      </c>
      <c r="F163" s="7">
        <f>SUM(D163-E163)</f>
        <v>1211859.25</v>
      </c>
      <c r="G163" s="7">
        <v>393854.26</v>
      </c>
    </row>
    <row r="164" spans="1:7" x14ac:dyDescent="0.2">
      <c r="A164" s="23" t="s">
        <v>15</v>
      </c>
      <c r="B164" s="23">
        <f t="shared" ref="B164:G164" si="19">SUM(B160:B163)</f>
        <v>256</v>
      </c>
      <c r="C164" s="23">
        <f t="shared" si="19"/>
        <v>21</v>
      </c>
      <c r="D164" s="24">
        <f t="shared" si="19"/>
        <v>12452539.800000001</v>
      </c>
      <c r="E164" s="24">
        <f>SUM(E160:E163)</f>
        <v>9226134.4499999993</v>
      </c>
      <c r="F164" s="24">
        <f t="shared" si="19"/>
        <v>3226405.35</v>
      </c>
      <c r="G164" s="24">
        <f t="shared" si="19"/>
        <v>808508.29</v>
      </c>
    </row>
    <row r="166" spans="1:7" ht="13.5" thickBot="1" x14ac:dyDescent="0.25">
      <c r="A166" s="20" t="s">
        <v>38</v>
      </c>
      <c r="B166" s="20"/>
    </row>
    <row r="167" spans="1:7" ht="13.5" thickTop="1" x14ac:dyDescent="0.2">
      <c r="A167" s="19" t="s">
        <v>1</v>
      </c>
      <c r="B167" s="18" t="s">
        <v>2</v>
      </c>
      <c r="C167" s="18" t="s">
        <v>2</v>
      </c>
      <c r="D167" s="18" t="s">
        <v>7</v>
      </c>
      <c r="E167" s="18" t="s">
        <v>7</v>
      </c>
      <c r="F167" s="18" t="s">
        <v>5</v>
      </c>
      <c r="G167" s="25" t="s">
        <v>10</v>
      </c>
    </row>
    <row r="168" spans="1:7" ht="13.5" thickBot="1" x14ac:dyDescent="0.25">
      <c r="A168" s="17" t="s">
        <v>0</v>
      </c>
      <c r="B168" s="16" t="s">
        <v>3</v>
      </c>
      <c r="C168" s="16" t="s">
        <v>4</v>
      </c>
      <c r="D168" s="16" t="s">
        <v>8</v>
      </c>
      <c r="E168" s="16" t="s">
        <v>9</v>
      </c>
      <c r="F168" s="16" t="s">
        <v>6</v>
      </c>
      <c r="G168" s="15" t="s">
        <v>11</v>
      </c>
    </row>
    <row r="169" spans="1:7" ht="13.5" thickTop="1" x14ac:dyDescent="0.2">
      <c r="A169" s="10" t="s">
        <v>12</v>
      </c>
      <c r="B169" s="10">
        <v>15</v>
      </c>
      <c r="C169" s="10">
        <v>5</v>
      </c>
      <c r="D169" s="7">
        <v>507391.9</v>
      </c>
      <c r="E169" s="7">
        <v>383660.95</v>
      </c>
      <c r="F169" s="7">
        <f>SUM(D169-E169)</f>
        <v>123730.95000000001</v>
      </c>
      <c r="G169" s="7">
        <v>32170.05</v>
      </c>
    </row>
    <row r="170" spans="1:7" x14ac:dyDescent="0.2">
      <c r="A170" s="10" t="s">
        <v>14</v>
      </c>
      <c r="B170" s="10">
        <v>486</v>
      </c>
      <c r="C170" s="10">
        <v>10</v>
      </c>
      <c r="D170" s="7">
        <v>39023044.299999997</v>
      </c>
      <c r="E170" s="7">
        <v>29423113.399999999</v>
      </c>
      <c r="F170" s="7">
        <f>SUM(D170-E170)</f>
        <v>9599930.8999999985</v>
      </c>
      <c r="G170" s="7">
        <v>3119977.54</v>
      </c>
    </row>
    <row r="171" spans="1:7" x14ac:dyDescent="0.2">
      <c r="A171" s="23" t="s">
        <v>15</v>
      </c>
      <c r="B171" s="23">
        <f t="shared" ref="B171:G171" si="20">SUM(B169:B170)</f>
        <v>501</v>
      </c>
      <c r="C171" s="23">
        <f t="shared" si="20"/>
        <v>15</v>
      </c>
      <c r="D171" s="24">
        <f t="shared" si="20"/>
        <v>39530436.199999996</v>
      </c>
      <c r="E171" s="24">
        <f t="shared" si="20"/>
        <v>29806774.349999998</v>
      </c>
      <c r="F171" s="24">
        <f t="shared" si="20"/>
        <v>9723661.8499999978</v>
      </c>
      <c r="G171" s="24">
        <f t="shared" si="20"/>
        <v>3152147.59</v>
      </c>
    </row>
    <row r="173" spans="1:7" ht="13.5" thickBot="1" x14ac:dyDescent="0.25">
      <c r="A173" s="20" t="s">
        <v>39</v>
      </c>
      <c r="B173" s="20"/>
    </row>
    <row r="174" spans="1:7" ht="13.5" thickTop="1" x14ac:dyDescent="0.2">
      <c r="A174" s="19" t="s">
        <v>1</v>
      </c>
      <c r="B174" s="18" t="s">
        <v>2</v>
      </c>
      <c r="C174" s="18" t="s">
        <v>2</v>
      </c>
      <c r="D174" s="18" t="s">
        <v>7</v>
      </c>
      <c r="E174" s="18" t="s">
        <v>7</v>
      </c>
      <c r="F174" s="18" t="s">
        <v>5</v>
      </c>
      <c r="G174" s="25" t="s">
        <v>10</v>
      </c>
    </row>
    <row r="175" spans="1:7" ht="13.5" thickBot="1" x14ac:dyDescent="0.25">
      <c r="A175" s="17" t="s">
        <v>0</v>
      </c>
      <c r="B175" s="16" t="s">
        <v>3</v>
      </c>
      <c r="C175" s="16" t="s">
        <v>4</v>
      </c>
      <c r="D175" s="16" t="s">
        <v>8</v>
      </c>
      <c r="E175" s="16" t="s">
        <v>9</v>
      </c>
      <c r="F175" s="16" t="s">
        <v>6</v>
      </c>
      <c r="G175" s="15" t="s">
        <v>11</v>
      </c>
    </row>
    <row r="176" spans="1:7" ht="13.5" thickTop="1" x14ac:dyDescent="0.2">
      <c r="A176" s="10" t="s">
        <v>12</v>
      </c>
      <c r="B176" s="10">
        <v>23</v>
      </c>
      <c r="C176" s="10">
        <v>7</v>
      </c>
      <c r="D176" s="7">
        <v>607014.35</v>
      </c>
      <c r="E176" s="7">
        <v>432015.95</v>
      </c>
      <c r="F176" s="7">
        <f>SUM(D176-E176)</f>
        <v>174998.39999999997</v>
      </c>
      <c r="G176" s="7">
        <v>45499.58</v>
      </c>
    </row>
    <row r="177" spans="1:7" x14ac:dyDescent="0.2">
      <c r="A177" s="10" t="s">
        <v>13</v>
      </c>
      <c r="B177" s="10">
        <v>8</v>
      </c>
      <c r="C177" s="10">
        <v>3</v>
      </c>
      <c r="D177" s="7">
        <v>232104</v>
      </c>
      <c r="E177" s="7">
        <v>159073.20000000001</v>
      </c>
      <c r="F177" s="7">
        <f>SUM(D177-E177)</f>
        <v>73030.799999999988</v>
      </c>
      <c r="G177" s="7">
        <v>18988.009999999998</v>
      </c>
    </row>
    <row r="178" spans="1:7" x14ac:dyDescent="0.2">
      <c r="A178" s="10" t="s">
        <v>14</v>
      </c>
      <c r="B178" s="10">
        <v>294</v>
      </c>
      <c r="C178" s="10">
        <v>7</v>
      </c>
      <c r="D178" s="7">
        <v>17168480.25</v>
      </c>
      <c r="E178" s="7">
        <v>12834151</v>
      </c>
      <c r="F178" s="7">
        <f>SUM(D178-E178)</f>
        <v>4334329.25</v>
      </c>
      <c r="G178" s="7">
        <v>1408657.01</v>
      </c>
    </row>
    <row r="179" spans="1:7" x14ac:dyDescent="0.2">
      <c r="A179" s="23" t="s">
        <v>15</v>
      </c>
      <c r="B179" s="23">
        <f t="shared" ref="B179:G179" si="21">SUM(B176:B178)</f>
        <v>325</v>
      </c>
      <c r="C179" s="23">
        <f t="shared" si="21"/>
        <v>17</v>
      </c>
      <c r="D179" s="24">
        <f t="shared" si="21"/>
        <v>18007598.600000001</v>
      </c>
      <c r="E179" s="24">
        <f t="shared" si="21"/>
        <v>13425240.15</v>
      </c>
      <c r="F179" s="24">
        <f t="shared" si="21"/>
        <v>4582358.45</v>
      </c>
      <c r="G179" s="24">
        <f t="shared" si="21"/>
        <v>1473144.6</v>
      </c>
    </row>
    <row r="181" spans="1:7" ht="13.5" thickBot="1" x14ac:dyDescent="0.25">
      <c r="A181" s="20" t="s">
        <v>40</v>
      </c>
      <c r="B181" s="20"/>
    </row>
    <row r="182" spans="1:7" ht="13.5" thickTop="1" x14ac:dyDescent="0.2">
      <c r="A182" s="19" t="s">
        <v>1</v>
      </c>
      <c r="B182" s="18" t="s">
        <v>2</v>
      </c>
      <c r="C182" s="18" t="s">
        <v>2</v>
      </c>
      <c r="D182" s="18" t="s">
        <v>7</v>
      </c>
      <c r="E182" s="18" t="s">
        <v>7</v>
      </c>
      <c r="F182" s="18" t="s">
        <v>5</v>
      </c>
      <c r="G182" s="25" t="s">
        <v>10</v>
      </c>
    </row>
    <row r="183" spans="1:7" ht="13.5" thickBot="1" x14ac:dyDescent="0.25">
      <c r="A183" s="17" t="s">
        <v>0</v>
      </c>
      <c r="B183" s="16" t="s">
        <v>3</v>
      </c>
      <c r="C183" s="16" t="s">
        <v>4</v>
      </c>
      <c r="D183" s="16" t="s">
        <v>8</v>
      </c>
      <c r="E183" s="16" t="s">
        <v>9</v>
      </c>
      <c r="F183" s="16" t="s">
        <v>6</v>
      </c>
      <c r="G183" s="15" t="s">
        <v>11</v>
      </c>
    </row>
    <row r="184" spans="1:7" ht="13.5" thickTop="1" x14ac:dyDescent="0.2">
      <c r="A184" s="10" t="s">
        <v>12</v>
      </c>
      <c r="B184" s="10">
        <v>44</v>
      </c>
      <c r="C184" s="10">
        <v>14</v>
      </c>
      <c r="D184" s="7">
        <v>2265356.75</v>
      </c>
      <c r="E184" s="7">
        <v>1682055.75</v>
      </c>
      <c r="F184" s="7">
        <f>SUM(D184-E184)</f>
        <v>583301</v>
      </c>
      <c r="G184" s="7">
        <v>151658.26</v>
      </c>
    </row>
    <row r="185" spans="1:7" x14ac:dyDescent="0.2">
      <c r="A185" s="10" t="s">
        <v>13</v>
      </c>
      <c r="B185" s="10">
        <v>14</v>
      </c>
      <c r="C185" s="10">
        <v>5</v>
      </c>
      <c r="D185" s="7">
        <v>273351</v>
      </c>
      <c r="E185" s="7">
        <v>206043.75</v>
      </c>
      <c r="F185" s="7">
        <f>SUM(D185-E185)</f>
        <v>67307.25</v>
      </c>
      <c r="G185" s="7">
        <v>17499.89</v>
      </c>
    </row>
    <row r="186" spans="1:7" x14ac:dyDescent="0.2">
      <c r="A186" s="10" t="s">
        <v>17</v>
      </c>
      <c r="B186" s="10">
        <v>131</v>
      </c>
      <c r="C186" s="10">
        <v>2</v>
      </c>
      <c r="D186" s="7">
        <v>4334588.45</v>
      </c>
      <c r="E186" s="7">
        <v>3245881</v>
      </c>
      <c r="F186" s="7">
        <f>SUM(D186-E186)</f>
        <v>1088707.4500000002</v>
      </c>
      <c r="G186" s="7">
        <v>195967.34</v>
      </c>
    </row>
    <row r="187" spans="1:7" x14ac:dyDescent="0.2">
      <c r="A187" s="10" t="s">
        <v>14</v>
      </c>
      <c r="B187" s="10">
        <v>218</v>
      </c>
      <c r="C187" s="10">
        <v>6</v>
      </c>
      <c r="D187" s="7">
        <v>14506884.15</v>
      </c>
      <c r="E187" s="7">
        <v>10954648.9</v>
      </c>
      <c r="F187" s="7">
        <f>SUM(D187-E187)</f>
        <v>3552235.25</v>
      </c>
      <c r="G187" s="7">
        <v>1154476.46</v>
      </c>
    </row>
    <row r="188" spans="1:7" x14ac:dyDescent="0.2">
      <c r="A188" s="23" t="s">
        <v>15</v>
      </c>
      <c r="B188" s="23">
        <f t="shared" ref="B188:G188" si="22">SUM(B184:B187)</f>
        <v>407</v>
      </c>
      <c r="C188" s="23">
        <f t="shared" si="22"/>
        <v>27</v>
      </c>
      <c r="D188" s="24">
        <f t="shared" si="22"/>
        <v>21380180.350000001</v>
      </c>
      <c r="E188" s="24">
        <f t="shared" si="22"/>
        <v>16088629.4</v>
      </c>
      <c r="F188" s="24">
        <f t="shared" si="22"/>
        <v>5291550.95</v>
      </c>
      <c r="G188" s="24">
        <f t="shared" si="22"/>
        <v>1519601.95</v>
      </c>
    </row>
    <row r="190" spans="1:7" ht="13.5" thickBot="1" x14ac:dyDescent="0.25">
      <c r="A190" s="20" t="s">
        <v>41</v>
      </c>
      <c r="B190" s="20"/>
    </row>
    <row r="191" spans="1:7" ht="13.5" thickTop="1" x14ac:dyDescent="0.2">
      <c r="A191" s="19"/>
      <c r="B191" s="18" t="s">
        <v>2</v>
      </c>
      <c r="C191" s="18" t="s">
        <v>2</v>
      </c>
      <c r="D191" s="18" t="s">
        <v>7</v>
      </c>
      <c r="E191" s="18" t="s">
        <v>7</v>
      </c>
      <c r="F191" s="18" t="s">
        <v>5</v>
      </c>
      <c r="G191" s="25" t="s">
        <v>10</v>
      </c>
    </row>
    <row r="192" spans="1:7" ht="13.5" thickBot="1" x14ac:dyDescent="0.25">
      <c r="A192" s="17" t="s">
        <v>0</v>
      </c>
      <c r="B192" s="16" t="s">
        <v>3</v>
      </c>
      <c r="C192" s="16" t="s">
        <v>4</v>
      </c>
      <c r="D192" s="16" t="s">
        <v>8</v>
      </c>
      <c r="E192" s="16" t="s">
        <v>9</v>
      </c>
      <c r="F192" s="16" t="s">
        <v>6</v>
      </c>
      <c r="G192" s="15" t="s">
        <v>11</v>
      </c>
    </row>
    <row r="193" spans="1:7" ht="13.5" thickTop="1" x14ac:dyDescent="0.2">
      <c r="A193" s="10" t="s">
        <v>12</v>
      </c>
      <c r="B193" s="10">
        <v>88</v>
      </c>
      <c r="C193" s="10">
        <v>28</v>
      </c>
      <c r="D193" s="7">
        <v>3043368</v>
      </c>
      <c r="E193" s="7">
        <v>2164533.35</v>
      </c>
      <c r="F193" s="7">
        <f>SUM(D193-E193)</f>
        <v>878834.64999999991</v>
      </c>
      <c r="G193" s="7">
        <v>228497.01</v>
      </c>
    </row>
    <row r="194" spans="1:7" x14ac:dyDescent="0.2">
      <c r="A194" s="10" t="s">
        <v>13</v>
      </c>
      <c r="B194" s="10">
        <v>28</v>
      </c>
      <c r="C194" s="10">
        <v>9</v>
      </c>
      <c r="D194" s="7">
        <v>1239745.6499999999</v>
      </c>
      <c r="E194" s="7">
        <v>916660.8</v>
      </c>
      <c r="F194" s="7">
        <f>SUM(D194-E194)</f>
        <v>323084.84999999986</v>
      </c>
      <c r="G194" s="7">
        <v>84002.06</v>
      </c>
    </row>
    <row r="195" spans="1:7" x14ac:dyDescent="0.2">
      <c r="A195" s="10" t="s">
        <v>14</v>
      </c>
      <c r="B195" s="10">
        <v>399</v>
      </c>
      <c r="C195" s="10">
        <v>10</v>
      </c>
      <c r="D195" s="7">
        <v>24627631.699999999</v>
      </c>
      <c r="E195" s="7">
        <v>18059321.050000001</v>
      </c>
      <c r="F195" s="7">
        <f>SUM(D195-E195)</f>
        <v>6568310.6499999985</v>
      </c>
      <c r="G195" s="7">
        <v>2134700.96</v>
      </c>
    </row>
    <row r="196" spans="1:7" x14ac:dyDescent="0.2">
      <c r="A196" s="23" t="s">
        <v>15</v>
      </c>
      <c r="B196" s="23">
        <f t="shared" ref="B196:G196" si="23">SUM(B193:B195)</f>
        <v>515</v>
      </c>
      <c r="C196" s="23">
        <f t="shared" si="23"/>
        <v>47</v>
      </c>
      <c r="D196" s="24">
        <f t="shared" si="23"/>
        <v>28910745.350000001</v>
      </c>
      <c r="E196" s="24">
        <f t="shared" si="23"/>
        <v>21140515.200000003</v>
      </c>
      <c r="F196" s="24">
        <f t="shared" si="23"/>
        <v>7770230.1499999985</v>
      </c>
      <c r="G196" s="24">
        <f t="shared" si="23"/>
        <v>2447200.0299999998</v>
      </c>
    </row>
    <row r="198" spans="1:7" ht="13.5" thickBot="1" x14ac:dyDescent="0.25">
      <c r="A198" s="20" t="s">
        <v>42</v>
      </c>
      <c r="B198" s="20"/>
    </row>
    <row r="199" spans="1:7" ht="13.5" thickTop="1" x14ac:dyDescent="0.2">
      <c r="A199" s="19" t="s">
        <v>1</v>
      </c>
      <c r="B199" s="18" t="s">
        <v>2</v>
      </c>
      <c r="C199" s="18" t="s">
        <v>2</v>
      </c>
      <c r="D199" s="18" t="s">
        <v>7</v>
      </c>
      <c r="E199" s="18" t="s">
        <v>7</v>
      </c>
      <c r="F199" s="18" t="s">
        <v>5</v>
      </c>
      <c r="G199" s="25" t="s">
        <v>10</v>
      </c>
    </row>
    <row r="200" spans="1:7" ht="13.5" thickBot="1" x14ac:dyDescent="0.25">
      <c r="A200" s="17" t="s">
        <v>0</v>
      </c>
      <c r="B200" s="16" t="s">
        <v>3</v>
      </c>
      <c r="C200" s="16" t="s">
        <v>4</v>
      </c>
      <c r="D200" s="16" t="s">
        <v>8</v>
      </c>
      <c r="E200" s="16" t="s">
        <v>9</v>
      </c>
      <c r="F200" s="16" t="s">
        <v>6</v>
      </c>
      <c r="G200" s="15" t="s">
        <v>11</v>
      </c>
    </row>
    <row r="201" spans="1:7" ht="13.5" thickTop="1" x14ac:dyDescent="0.2">
      <c r="A201" s="10" t="s">
        <v>12</v>
      </c>
      <c r="B201" s="10">
        <v>105</v>
      </c>
      <c r="C201" s="10">
        <v>33</v>
      </c>
      <c r="D201" s="7">
        <v>3663019</v>
      </c>
      <c r="E201" s="7">
        <v>2717850.95</v>
      </c>
      <c r="F201" s="7">
        <f>SUM(D201-E201)</f>
        <v>945168.04999999981</v>
      </c>
      <c r="G201" s="7">
        <v>245743.69</v>
      </c>
    </row>
    <row r="202" spans="1:7" x14ac:dyDescent="0.2">
      <c r="A202" s="10" t="s">
        <v>13</v>
      </c>
      <c r="B202" s="10">
        <v>37</v>
      </c>
      <c r="C202" s="10">
        <v>12</v>
      </c>
      <c r="D202" s="7">
        <v>1021921.45</v>
      </c>
      <c r="E202" s="7">
        <v>732638.15</v>
      </c>
      <c r="F202" s="7">
        <f>SUM(D202-E202)</f>
        <v>289283.29999999993</v>
      </c>
      <c r="G202" s="7">
        <v>75213.66</v>
      </c>
    </row>
    <row r="203" spans="1:7" x14ac:dyDescent="0.2">
      <c r="A203" s="10" t="s">
        <v>17</v>
      </c>
      <c r="B203" s="10">
        <v>71</v>
      </c>
      <c r="C203" s="10">
        <v>2</v>
      </c>
      <c r="D203" s="7">
        <v>2022466</v>
      </c>
      <c r="E203" s="7">
        <v>1510220.3</v>
      </c>
      <c r="F203" s="7">
        <f>SUM(D203-E203)</f>
        <v>512245.69999999995</v>
      </c>
      <c r="G203" s="7">
        <v>92204.23</v>
      </c>
    </row>
    <row r="204" spans="1:7" x14ac:dyDescent="0.2">
      <c r="A204" s="10" t="s">
        <v>14</v>
      </c>
      <c r="B204" s="10">
        <v>697</v>
      </c>
      <c r="C204" s="10">
        <v>16</v>
      </c>
      <c r="D204" s="7">
        <v>64386888.5</v>
      </c>
      <c r="E204" s="7">
        <v>48087079</v>
      </c>
      <c r="F204" s="7">
        <f>SUM(D204-E204)</f>
        <v>16299809.5</v>
      </c>
      <c r="G204" s="7">
        <v>5297438.09</v>
      </c>
    </row>
    <row r="205" spans="1:7" x14ac:dyDescent="0.2">
      <c r="A205" s="23" t="s">
        <v>15</v>
      </c>
      <c r="B205" s="23">
        <f t="shared" ref="B205:G205" si="24">SUM(B201:B204)</f>
        <v>910</v>
      </c>
      <c r="C205" s="23">
        <f t="shared" si="24"/>
        <v>63</v>
      </c>
      <c r="D205" s="24">
        <f t="shared" si="24"/>
        <v>71094294.950000003</v>
      </c>
      <c r="E205" s="24">
        <f t="shared" si="24"/>
        <v>53047788.399999999</v>
      </c>
      <c r="F205" s="24">
        <f t="shared" si="24"/>
        <v>18046506.550000001</v>
      </c>
      <c r="G205" s="24">
        <f t="shared" si="24"/>
        <v>5710599.6699999999</v>
      </c>
    </row>
    <row r="207" spans="1:7" ht="13.5" thickBot="1" x14ac:dyDescent="0.25">
      <c r="A207" s="20" t="s">
        <v>43</v>
      </c>
      <c r="B207" s="20"/>
    </row>
    <row r="208" spans="1:7" ht="13.5" thickTop="1" x14ac:dyDescent="0.2">
      <c r="A208" s="19" t="s">
        <v>1</v>
      </c>
      <c r="B208" s="18" t="s">
        <v>2</v>
      </c>
      <c r="C208" s="18" t="s">
        <v>2</v>
      </c>
      <c r="D208" s="18" t="s">
        <v>7</v>
      </c>
      <c r="E208" s="18" t="s">
        <v>7</v>
      </c>
      <c r="F208" s="18" t="s">
        <v>5</v>
      </c>
      <c r="G208" s="25" t="s">
        <v>10</v>
      </c>
    </row>
    <row r="209" spans="1:7" ht="13.5" thickBot="1" x14ac:dyDescent="0.25">
      <c r="A209" s="17" t="s">
        <v>0</v>
      </c>
      <c r="B209" s="16" t="s">
        <v>3</v>
      </c>
      <c r="C209" s="16" t="s">
        <v>4</v>
      </c>
      <c r="D209" s="16" t="s">
        <v>8</v>
      </c>
      <c r="E209" s="16" t="s">
        <v>9</v>
      </c>
      <c r="F209" s="16" t="s">
        <v>6</v>
      </c>
      <c r="G209" s="15" t="s">
        <v>11</v>
      </c>
    </row>
    <row r="210" spans="1:7" ht="13.5" thickTop="1" x14ac:dyDescent="0.2">
      <c r="A210" s="10" t="s">
        <v>12</v>
      </c>
      <c r="B210" s="10">
        <v>84</v>
      </c>
      <c r="C210" s="10">
        <v>27</v>
      </c>
      <c r="D210" s="7">
        <v>3124596</v>
      </c>
      <c r="E210" s="7">
        <v>2270501.1</v>
      </c>
      <c r="F210" s="7">
        <f>SUM(D210-E210)</f>
        <v>854094.89999999991</v>
      </c>
      <c r="G210" s="7">
        <v>222064.67</v>
      </c>
    </row>
    <row r="211" spans="1:7" x14ac:dyDescent="0.2">
      <c r="A211" s="10" t="s">
        <v>13</v>
      </c>
      <c r="B211" s="10">
        <v>15</v>
      </c>
      <c r="C211" s="10">
        <v>5</v>
      </c>
      <c r="D211" s="7">
        <v>161393</v>
      </c>
      <c r="E211" s="7">
        <v>130233.5</v>
      </c>
      <c r="F211" s="7">
        <f>SUM(D211-E211)</f>
        <v>31159.5</v>
      </c>
      <c r="G211" s="7">
        <v>8101.47</v>
      </c>
    </row>
    <row r="212" spans="1:7" x14ac:dyDescent="0.2">
      <c r="A212" s="10" t="s">
        <v>16</v>
      </c>
      <c r="B212" s="10">
        <v>6</v>
      </c>
      <c r="C212" s="10">
        <v>2</v>
      </c>
      <c r="D212" s="7">
        <v>70366</v>
      </c>
      <c r="E212" s="7">
        <v>45273</v>
      </c>
      <c r="F212" s="7">
        <f>SUM(D212-E212)</f>
        <v>25093</v>
      </c>
      <c r="G212" s="7">
        <v>6524.18</v>
      </c>
    </row>
    <row r="213" spans="1:7" x14ac:dyDescent="0.2">
      <c r="A213" s="10" t="s">
        <v>14</v>
      </c>
      <c r="B213" s="10">
        <v>194</v>
      </c>
      <c r="C213" s="10">
        <v>5</v>
      </c>
      <c r="D213" s="7">
        <v>9995136</v>
      </c>
      <c r="E213" s="7">
        <v>7364267.0999999996</v>
      </c>
      <c r="F213" s="7">
        <f>SUM(D213-E213)</f>
        <v>2630868.9000000004</v>
      </c>
      <c r="G213" s="7">
        <v>855032.39</v>
      </c>
    </row>
    <row r="214" spans="1:7" x14ac:dyDescent="0.2">
      <c r="A214" s="23" t="s">
        <v>15</v>
      </c>
      <c r="B214" s="23">
        <f t="shared" ref="B214" si="25">SUM(B209:B213)</f>
        <v>299</v>
      </c>
      <c r="C214" s="23">
        <f t="shared" ref="C214:G214" si="26">SUM(C210:C213)</f>
        <v>39</v>
      </c>
      <c r="D214" s="24">
        <f t="shared" si="26"/>
        <v>13351491</v>
      </c>
      <c r="E214" s="24">
        <f t="shared" si="26"/>
        <v>9810274.6999999993</v>
      </c>
      <c r="F214" s="24">
        <f t="shared" si="26"/>
        <v>3541216.3000000003</v>
      </c>
      <c r="G214" s="24">
        <f t="shared" si="26"/>
        <v>1091722.71</v>
      </c>
    </row>
    <row r="216" spans="1:7" ht="13.5" thickBot="1" x14ac:dyDescent="0.25">
      <c r="A216" s="20" t="s">
        <v>44</v>
      </c>
      <c r="B216" s="20"/>
    </row>
    <row r="217" spans="1:7" ht="13.5" thickTop="1" x14ac:dyDescent="0.2">
      <c r="A217" s="19" t="s">
        <v>1</v>
      </c>
      <c r="B217" s="18" t="s">
        <v>2</v>
      </c>
      <c r="C217" s="18" t="s">
        <v>2</v>
      </c>
      <c r="D217" s="18" t="s">
        <v>7</v>
      </c>
      <c r="E217" s="18" t="s">
        <v>7</v>
      </c>
      <c r="F217" s="18" t="s">
        <v>5</v>
      </c>
      <c r="G217" s="25" t="s">
        <v>10</v>
      </c>
    </row>
    <row r="218" spans="1:7" ht="13.5" thickBot="1" x14ac:dyDescent="0.25">
      <c r="A218" s="17" t="s">
        <v>0</v>
      </c>
      <c r="B218" s="16" t="s">
        <v>3</v>
      </c>
      <c r="C218" s="16" t="s">
        <v>4</v>
      </c>
      <c r="D218" s="16" t="s">
        <v>8</v>
      </c>
      <c r="E218" s="16" t="s">
        <v>9</v>
      </c>
      <c r="F218" s="16" t="s">
        <v>6</v>
      </c>
      <c r="G218" s="15" t="s">
        <v>11</v>
      </c>
    </row>
    <row r="219" spans="1:7" ht="13.5" thickTop="1" x14ac:dyDescent="0.2">
      <c r="A219" s="10" t="s">
        <v>12</v>
      </c>
      <c r="B219" s="10">
        <v>6</v>
      </c>
      <c r="C219" s="10">
        <v>2</v>
      </c>
      <c r="D219" s="7">
        <v>275437</v>
      </c>
      <c r="E219" s="7">
        <v>198907.9</v>
      </c>
      <c r="F219" s="7">
        <f>SUM(D219-E219)</f>
        <v>76529.100000000006</v>
      </c>
      <c r="G219" s="7">
        <v>19897.57</v>
      </c>
    </row>
    <row r="220" spans="1:7" x14ac:dyDescent="0.2">
      <c r="A220" s="10" t="s">
        <v>13</v>
      </c>
      <c r="B220" s="10">
        <v>17</v>
      </c>
      <c r="C220" s="10">
        <v>5</v>
      </c>
      <c r="D220" s="7">
        <v>713059.85</v>
      </c>
      <c r="E220" s="7">
        <v>548742.15</v>
      </c>
      <c r="F220" s="7">
        <f>SUM(D220-E220)</f>
        <v>164317.69999999995</v>
      </c>
      <c r="G220" s="7">
        <v>42722.6</v>
      </c>
    </row>
    <row r="221" spans="1:7" x14ac:dyDescent="0.2">
      <c r="A221" s="23" t="s">
        <v>15</v>
      </c>
      <c r="B221" s="23">
        <f t="shared" ref="B221:G221" si="27">SUM(B219:B220)</f>
        <v>23</v>
      </c>
      <c r="C221" s="23">
        <f t="shared" si="27"/>
        <v>7</v>
      </c>
      <c r="D221" s="24">
        <f t="shared" si="27"/>
        <v>988496.85</v>
      </c>
      <c r="E221" s="24">
        <f t="shared" si="27"/>
        <v>747650.05</v>
      </c>
      <c r="F221" s="24">
        <f t="shared" si="27"/>
        <v>240846.79999999996</v>
      </c>
      <c r="G221" s="24">
        <f t="shared" si="27"/>
        <v>62620.17</v>
      </c>
    </row>
    <row r="223" spans="1:7" ht="13.5" thickBot="1" x14ac:dyDescent="0.25">
      <c r="A223" s="20" t="s">
        <v>45</v>
      </c>
      <c r="B223" s="20"/>
    </row>
    <row r="224" spans="1:7" ht="13.5" thickTop="1" x14ac:dyDescent="0.2">
      <c r="A224" s="19" t="s">
        <v>1</v>
      </c>
      <c r="B224" s="18" t="s">
        <v>2</v>
      </c>
      <c r="C224" s="18" t="s">
        <v>2</v>
      </c>
      <c r="D224" s="18" t="s">
        <v>7</v>
      </c>
      <c r="E224" s="18" t="s">
        <v>7</v>
      </c>
      <c r="F224" s="18" t="s">
        <v>5</v>
      </c>
      <c r="G224" s="25" t="s">
        <v>10</v>
      </c>
    </row>
    <row r="225" spans="1:7" ht="13.5" thickBot="1" x14ac:dyDescent="0.25">
      <c r="A225" s="17" t="s">
        <v>0</v>
      </c>
      <c r="B225" s="16" t="s">
        <v>3</v>
      </c>
      <c r="C225" s="16" t="s">
        <v>4</v>
      </c>
      <c r="D225" s="16" t="s">
        <v>8</v>
      </c>
      <c r="E225" s="16" t="s">
        <v>9</v>
      </c>
      <c r="F225" s="16" t="s">
        <v>6</v>
      </c>
      <c r="G225" s="15" t="s">
        <v>11</v>
      </c>
    </row>
    <row r="226" spans="1:7" ht="13.5" thickTop="1" x14ac:dyDescent="0.2">
      <c r="A226" s="10" t="s">
        <v>12</v>
      </c>
      <c r="B226" s="10">
        <v>170</v>
      </c>
      <c r="C226" s="10">
        <v>52</v>
      </c>
      <c r="D226" s="7">
        <v>6249221.5999999996</v>
      </c>
      <c r="E226" s="7">
        <v>4518240.2</v>
      </c>
      <c r="F226" s="7">
        <f>SUM(D226-E226)</f>
        <v>1730981.3999999994</v>
      </c>
      <c r="G226" s="7">
        <v>450055.16</v>
      </c>
    </row>
    <row r="227" spans="1:7" x14ac:dyDescent="0.2">
      <c r="A227" s="10" t="s">
        <v>13</v>
      </c>
      <c r="B227" s="10">
        <v>88</v>
      </c>
      <c r="C227" s="10">
        <v>28</v>
      </c>
      <c r="D227" s="7">
        <v>3143824</v>
      </c>
      <c r="E227" s="7">
        <v>2282108.2999999998</v>
      </c>
      <c r="F227" s="7">
        <f>SUM(D227-E227)</f>
        <v>861715.70000000019</v>
      </c>
      <c r="G227" s="7">
        <v>224046.07999999999</v>
      </c>
    </row>
    <row r="228" spans="1:7" x14ac:dyDescent="0.2">
      <c r="A228" s="10" t="s">
        <v>17</v>
      </c>
      <c r="B228" s="10">
        <v>68</v>
      </c>
      <c r="C228" s="10">
        <v>1</v>
      </c>
      <c r="D228" s="7">
        <v>4036941.1</v>
      </c>
      <c r="E228" s="7">
        <v>2999765.85</v>
      </c>
      <c r="F228" s="7">
        <f>SUM(D228-E228)</f>
        <v>1037175.25</v>
      </c>
      <c r="G228" s="7">
        <v>186691.55</v>
      </c>
    </row>
    <row r="229" spans="1:7" x14ac:dyDescent="0.2">
      <c r="A229" s="10" t="s">
        <v>14</v>
      </c>
      <c r="B229" s="10">
        <v>521</v>
      </c>
      <c r="C229" s="10">
        <v>12</v>
      </c>
      <c r="D229" s="7">
        <v>41962442.899999999</v>
      </c>
      <c r="E229" s="7">
        <v>31464731.350000001</v>
      </c>
      <c r="F229" s="7">
        <f>SUM(D229-E229)</f>
        <v>10497711.549999997</v>
      </c>
      <c r="G229" s="7">
        <v>3411756.25</v>
      </c>
    </row>
    <row r="230" spans="1:7" x14ac:dyDescent="0.2">
      <c r="A230" s="23" t="s">
        <v>15</v>
      </c>
      <c r="B230" s="23">
        <f t="shared" ref="B230:G230" si="28">SUM(B226:B229)</f>
        <v>847</v>
      </c>
      <c r="C230" s="23">
        <f t="shared" si="28"/>
        <v>93</v>
      </c>
      <c r="D230" s="24">
        <f t="shared" si="28"/>
        <v>55392429.599999994</v>
      </c>
      <c r="E230" s="24">
        <f t="shared" si="28"/>
        <v>41264845.700000003</v>
      </c>
      <c r="F230" s="24">
        <f t="shared" si="28"/>
        <v>14127583.899999997</v>
      </c>
      <c r="G230" s="24">
        <f t="shared" si="28"/>
        <v>4272549.04</v>
      </c>
    </row>
    <row r="232" spans="1:7" ht="13.5" thickBot="1" x14ac:dyDescent="0.25">
      <c r="A232" s="20" t="s">
        <v>46</v>
      </c>
      <c r="B232" s="20"/>
    </row>
    <row r="233" spans="1:7" ht="13.5" thickTop="1" x14ac:dyDescent="0.2">
      <c r="A233" s="19" t="s">
        <v>1</v>
      </c>
      <c r="B233" s="18" t="s">
        <v>2</v>
      </c>
      <c r="C233" s="18" t="s">
        <v>2</v>
      </c>
      <c r="D233" s="18" t="s">
        <v>7</v>
      </c>
      <c r="E233" s="18" t="s">
        <v>7</v>
      </c>
      <c r="F233" s="18" t="s">
        <v>5</v>
      </c>
      <c r="G233" s="25" t="s">
        <v>10</v>
      </c>
    </row>
    <row r="234" spans="1:7" ht="13.5" thickBot="1" x14ac:dyDescent="0.25">
      <c r="A234" s="17" t="s">
        <v>0</v>
      </c>
      <c r="B234" s="16" t="s">
        <v>3</v>
      </c>
      <c r="C234" s="16" t="s">
        <v>4</v>
      </c>
      <c r="D234" s="16" t="s">
        <v>8</v>
      </c>
      <c r="E234" s="16" t="s">
        <v>9</v>
      </c>
      <c r="F234" s="16" t="s">
        <v>6</v>
      </c>
      <c r="G234" s="15" t="s">
        <v>11</v>
      </c>
    </row>
    <row r="235" spans="1:7" ht="13.5" thickTop="1" x14ac:dyDescent="0.2">
      <c r="A235" s="10" t="s">
        <v>12</v>
      </c>
      <c r="B235" s="10">
        <v>24</v>
      </c>
      <c r="C235" s="10">
        <v>8</v>
      </c>
      <c r="D235" s="7">
        <v>1000879</v>
      </c>
      <c r="E235" s="7">
        <v>708730.4</v>
      </c>
      <c r="F235" s="7">
        <f>SUM(D235-E235)</f>
        <v>292148.59999999998</v>
      </c>
      <c r="G235" s="7">
        <v>75958.64</v>
      </c>
    </row>
    <row r="236" spans="1:7" x14ac:dyDescent="0.2">
      <c r="A236" s="10" t="s">
        <v>13</v>
      </c>
      <c r="B236" s="10">
        <v>6</v>
      </c>
      <c r="C236" s="10">
        <v>2</v>
      </c>
      <c r="D236" s="7">
        <v>299057.8</v>
      </c>
      <c r="E236" s="7">
        <v>219706.15</v>
      </c>
      <c r="F236" s="7">
        <f>SUM(D236-E236)</f>
        <v>79351.649999999994</v>
      </c>
      <c r="G236" s="7">
        <v>20631.43</v>
      </c>
    </row>
    <row r="237" spans="1:7" x14ac:dyDescent="0.2">
      <c r="A237" s="10" t="s">
        <v>14</v>
      </c>
      <c r="B237" s="10">
        <v>333</v>
      </c>
      <c r="C237" s="10">
        <v>9</v>
      </c>
      <c r="D237" s="7">
        <v>23079835</v>
      </c>
      <c r="E237" s="7">
        <v>17233867.050000001</v>
      </c>
      <c r="F237" s="7">
        <f>SUM(D237-E237)</f>
        <v>5845967.9499999993</v>
      </c>
      <c r="G237" s="7">
        <v>1899939.58</v>
      </c>
    </row>
    <row r="238" spans="1:7" x14ac:dyDescent="0.2">
      <c r="A238" s="23" t="s">
        <v>15</v>
      </c>
      <c r="B238" s="23">
        <f t="shared" ref="B238:G238" si="29">SUM(B235:B237)</f>
        <v>363</v>
      </c>
      <c r="C238" s="23">
        <f t="shared" si="29"/>
        <v>19</v>
      </c>
      <c r="D238" s="24">
        <f t="shared" si="29"/>
        <v>24379771.800000001</v>
      </c>
      <c r="E238" s="24">
        <f t="shared" si="29"/>
        <v>18162303.600000001</v>
      </c>
      <c r="F238" s="24">
        <f t="shared" si="29"/>
        <v>6217468.1999999993</v>
      </c>
      <c r="G238" s="24">
        <f t="shared" si="29"/>
        <v>1996529.6500000001</v>
      </c>
    </row>
    <row r="240" spans="1:7" ht="13.5" thickBot="1" x14ac:dyDescent="0.25">
      <c r="A240" s="20" t="s">
        <v>47</v>
      </c>
      <c r="B240" s="20"/>
    </row>
    <row r="241" spans="1:7" ht="13.5" thickTop="1" x14ac:dyDescent="0.2">
      <c r="A241" s="19" t="s">
        <v>1</v>
      </c>
      <c r="B241" s="18" t="s">
        <v>2</v>
      </c>
      <c r="C241" s="18" t="s">
        <v>2</v>
      </c>
      <c r="D241" s="18" t="s">
        <v>7</v>
      </c>
      <c r="E241" s="18" t="s">
        <v>7</v>
      </c>
      <c r="F241" s="18" t="s">
        <v>5</v>
      </c>
      <c r="G241" s="25" t="s">
        <v>10</v>
      </c>
    </row>
    <row r="242" spans="1:7" ht="13.5" thickBot="1" x14ac:dyDescent="0.25">
      <c r="A242" s="17" t="s">
        <v>0</v>
      </c>
      <c r="B242" s="16" t="s">
        <v>3</v>
      </c>
      <c r="C242" s="16" t="s">
        <v>4</v>
      </c>
      <c r="D242" s="16" t="s">
        <v>8</v>
      </c>
      <c r="E242" s="16" t="s">
        <v>9</v>
      </c>
      <c r="F242" s="16" t="s">
        <v>6</v>
      </c>
      <c r="G242" s="15" t="s">
        <v>11</v>
      </c>
    </row>
    <row r="243" spans="1:7" ht="13.5" thickTop="1" x14ac:dyDescent="0.2">
      <c r="A243" s="10" t="s">
        <v>12</v>
      </c>
      <c r="B243" s="10">
        <v>35</v>
      </c>
      <c r="C243" s="10">
        <v>12</v>
      </c>
      <c r="D243" s="7">
        <v>1052923</v>
      </c>
      <c r="E243" s="7">
        <v>776619.4</v>
      </c>
      <c r="F243" s="7">
        <f>SUM(D243-E243)</f>
        <v>276303.59999999998</v>
      </c>
      <c r="G243" s="7">
        <v>71838.94</v>
      </c>
    </row>
    <row r="244" spans="1:7" x14ac:dyDescent="0.2">
      <c r="A244" s="10" t="s">
        <v>13</v>
      </c>
      <c r="B244" s="10">
        <v>18</v>
      </c>
      <c r="C244" s="10">
        <v>6</v>
      </c>
      <c r="D244" s="7">
        <v>231460</v>
      </c>
      <c r="E244" s="7">
        <v>173954.45</v>
      </c>
      <c r="F244" s="7">
        <f>SUM(D244-E244)</f>
        <v>57505.549999999988</v>
      </c>
      <c r="G244" s="7">
        <v>14951.44</v>
      </c>
    </row>
    <row r="245" spans="1:7" x14ac:dyDescent="0.2">
      <c r="A245" s="10" t="s">
        <v>14</v>
      </c>
      <c r="B245" s="10">
        <v>553</v>
      </c>
      <c r="C245" s="10">
        <v>13</v>
      </c>
      <c r="D245" s="7">
        <v>40238304.5</v>
      </c>
      <c r="E245" s="7">
        <v>30610427</v>
      </c>
      <c r="F245" s="7">
        <f>SUM(D245-E245)</f>
        <v>9627877.5</v>
      </c>
      <c r="G245" s="7">
        <v>3129060.19</v>
      </c>
    </row>
    <row r="246" spans="1:7" x14ac:dyDescent="0.2">
      <c r="A246" s="23" t="s">
        <v>15</v>
      </c>
      <c r="B246" s="23">
        <f t="shared" ref="B246:G246" si="30">SUM(B243:B245)</f>
        <v>606</v>
      </c>
      <c r="C246" s="23">
        <f>SUM(C243:C245)</f>
        <v>31</v>
      </c>
      <c r="D246" s="24">
        <f t="shared" si="30"/>
        <v>41522687.5</v>
      </c>
      <c r="E246" s="24">
        <f t="shared" si="30"/>
        <v>31561000.850000001</v>
      </c>
      <c r="F246" s="24">
        <f t="shared" si="30"/>
        <v>9961686.6500000004</v>
      </c>
      <c r="G246" s="24">
        <f t="shared" si="30"/>
        <v>3215850.57</v>
      </c>
    </row>
    <row r="248" spans="1:7" ht="13.5" thickBot="1" x14ac:dyDescent="0.25">
      <c r="A248" s="20" t="s">
        <v>48</v>
      </c>
      <c r="B248" s="20"/>
    </row>
    <row r="249" spans="1:7" ht="13.5" thickTop="1" x14ac:dyDescent="0.2">
      <c r="A249" s="19" t="s">
        <v>1</v>
      </c>
      <c r="B249" s="18" t="s">
        <v>2</v>
      </c>
      <c r="C249" s="18" t="s">
        <v>2</v>
      </c>
      <c r="D249" s="18" t="s">
        <v>7</v>
      </c>
      <c r="E249" s="18" t="s">
        <v>7</v>
      </c>
      <c r="F249" s="18" t="s">
        <v>5</v>
      </c>
      <c r="G249" s="25" t="s">
        <v>10</v>
      </c>
    </row>
    <row r="250" spans="1:7" ht="13.5" thickBot="1" x14ac:dyDescent="0.25">
      <c r="A250" s="17" t="s">
        <v>0</v>
      </c>
      <c r="B250" s="16" t="s">
        <v>3</v>
      </c>
      <c r="C250" s="16" t="s">
        <v>4</v>
      </c>
      <c r="D250" s="16" t="s">
        <v>8</v>
      </c>
      <c r="E250" s="16" t="s">
        <v>9</v>
      </c>
      <c r="F250" s="16" t="s">
        <v>6</v>
      </c>
      <c r="G250" s="15" t="s">
        <v>11</v>
      </c>
    </row>
    <row r="251" spans="1:7" ht="13.5" thickTop="1" x14ac:dyDescent="0.2">
      <c r="A251" s="10" t="s">
        <v>12</v>
      </c>
      <c r="B251" s="10">
        <v>10</v>
      </c>
      <c r="C251" s="10">
        <v>3</v>
      </c>
      <c r="D251" s="7">
        <v>369027.45</v>
      </c>
      <c r="E251" s="7">
        <v>269375.09999999998</v>
      </c>
      <c r="F251" s="7">
        <f>SUM(D251-E251)</f>
        <v>99652.350000000035</v>
      </c>
      <c r="G251" s="7">
        <v>25909.61</v>
      </c>
    </row>
    <row r="252" spans="1:7" x14ac:dyDescent="0.2">
      <c r="A252" s="10" t="s">
        <v>13</v>
      </c>
      <c r="B252" s="10">
        <v>6</v>
      </c>
      <c r="C252" s="10">
        <v>2</v>
      </c>
      <c r="D252" s="7">
        <v>113237</v>
      </c>
      <c r="E252" s="7">
        <v>89163.45</v>
      </c>
      <c r="F252" s="7">
        <f>SUM(D252-E252)</f>
        <v>24073.550000000003</v>
      </c>
      <c r="G252" s="7">
        <v>6259.12</v>
      </c>
    </row>
    <row r="253" spans="1:7" x14ac:dyDescent="0.2">
      <c r="A253" s="10" t="s">
        <v>14</v>
      </c>
      <c r="B253" s="10">
        <v>71</v>
      </c>
      <c r="C253" s="10">
        <v>2</v>
      </c>
      <c r="D253" s="7">
        <v>5375880.1500000004</v>
      </c>
      <c r="E253" s="7">
        <v>3970651.2</v>
      </c>
      <c r="F253" s="7">
        <f>SUM(D253-E253)</f>
        <v>1405228.9500000002</v>
      </c>
      <c r="G253" s="7">
        <v>456699.41</v>
      </c>
    </row>
    <row r="254" spans="1:7" x14ac:dyDescent="0.2">
      <c r="A254" s="23" t="s">
        <v>15</v>
      </c>
      <c r="B254" s="23">
        <f t="shared" ref="B254:F254" si="31">SUM(B251:B253)</f>
        <v>87</v>
      </c>
      <c r="C254" s="23">
        <f t="shared" si="31"/>
        <v>7</v>
      </c>
      <c r="D254" s="24">
        <f t="shared" si="31"/>
        <v>5858144.6000000006</v>
      </c>
      <c r="E254" s="24">
        <f t="shared" si="31"/>
        <v>4329189.75</v>
      </c>
      <c r="F254" s="24">
        <f t="shared" si="31"/>
        <v>1528954.8500000003</v>
      </c>
      <c r="G254" s="24">
        <f>SUM(G251:G253)</f>
        <v>488868.13999999996</v>
      </c>
    </row>
    <row r="255" spans="1:7" x14ac:dyDescent="0.2">
      <c r="A255" s="10"/>
      <c r="B255" s="10"/>
      <c r="C255" s="10"/>
      <c r="D255" s="7"/>
      <c r="E255" s="7"/>
      <c r="F255" s="7"/>
      <c r="G255" s="7"/>
    </row>
    <row r="256" spans="1:7" ht="15.75" x14ac:dyDescent="0.25">
      <c r="A256" s="63" t="s">
        <v>49</v>
      </c>
      <c r="B256" s="63"/>
      <c r="C256" s="63"/>
      <c r="D256" s="63"/>
      <c r="E256" s="63"/>
      <c r="F256" s="7"/>
      <c r="G256" s="7"/>
    </row>
    <row r="257" spans="1:11" ht="16.5" thickBot="1" x14ac:dyDescent="0.3">
      <c r="A257" s="14"/>
      <c r="B257" s="14"/>
      <c r="C257" s="14"/>
      <c r="D257" s="14"/>
      <c r="E257" s="14"/>
      <c r="F257" s="7"/>
      <c r="G257" s="7"/>
    </row>
    <row r="258" spans="1:11" ht="13.5" customHeight="1" thickTop="1" x14ac:dyDescent="0.2">
      <c r="A258" s="64" t="s">
        <v>54</v>
      </c>
      <c r="B258" s="66" t="s">
        <v>55</v>
      </c>
      <c r="C258" s="68" t="s">
        <v>56</v>
      </c>
      <c r="D258" s="66" t="s">
        <v>50</v>
      </c>
      <c r="E258" s="66" t="s">
        <v>51</v>
      </c>
      <c r="F258" s="66" t="s">
        <v>52</v>
      </c>
      <c r="G258" s="70" t="s">
        <v>53</v>
      </c>
      <c r="H258" s="10"/>
      <c r="I258" s="10"/>
      <c r="J258" s="10"/>
      <c r="K258" s="10"/>
    </row>
    <row r="259" spans="1:11" ht="13.5" thickBot="1" x14ac:dyDescent="0.25">
      <c r="A259" s="65"/>
      <c r="B259" s="67"/>
      <c r="C259" s="69"/>
      <c r="D259" s="67"/>
      <c r="E259" s="67"/>
      <c r="F259" s="67"/>
      <c r="G259" s="71"/>
      <c r="H259" s="13"/>
      <c r="I259" s="13"/>
      <c r="J259" s="13"/>
      <c r="K259" s="13"/>
    </row>
    <row r="260" spans="1:11" ht="13.5" thickTop="1" x14ac:dyDescent="0.2"/>
    <row r="261" spans="1:11" x14ac:dyDescent="0.2">
      <c r="A261" s="6" t="s">
        <v>12</v>
      </c>
      <c r="B261" s="28">
        <f>SUMIF($A$1:$A$254,"TYPE 1",$B$1:$B$254)-1</f>
        <v>2501</v>
      </c>
      <c r="C261" s="28">
        <f>SUMIF($A$1:$A$254,"TYPE 1",$C$1:$C$254)</f>
        <v>791</v>
      </c>
      <c r="D261" s="11">
        <f>SUMIF($A$1:$A$254,"TYPE 1",$D$1:$D$254)</f>
        <v>98699109.600000009</v>
      </c>
      <c r="E261" s="11">
        <f>SUMIF($A$1:$A$254,"TYPE 1",$E$1:$E$254)</f>
        <v>71000131.600000009</v>
      </c>
      <c r="F261" s="11">
        <f>SUMIF($A$1:$A$254,"TYPE 1",$F$1:$F$254)</f>
        <v>27698978</v>
      </c>
      <c r="G261" s="11">
        <f>SUMIF($A$1:$A$254,"TYPE 1",$G$1:$G$254)</f>
        <v>7201734.29</v>
      </c>
      <c r="H261" s="11"/>
      <c r="I261" s="11"/>
      <c r="J261" s="11"/>
      <c r="K261" s="11"/>
    </row>
    <row r="262" spans="1:11" x14ac:dyDescent="0.2">
      <c r="A262" s="6" t="s">
        <v>13</v>
      </c>
      <c r="B262" s="28">
        <f>SUMIF($A$1:$A$254,"TYPE 2",$B$1:$B$254)</f>
        <v>1119</v>
      </c>
      <c r="C262" s="28">
        <f>SUMIF($A$1:$A$254,"TYPE 2",$C$1:$C$254)</f>
        <v>371</v>
      </c>
      <c r="D262" s="11">
        <f>SUMIF($A$1:$A$254,"TYPE 2",$D$1:$D$254)</f>
        <v>37060355.549999997</v>
      </c>
      <c r="E262" s="11">
        <f>SUMIF($A$1:$A$254,"TYPE 2",$E$1:$E$254)</f>
        <v>26735327.399999999</v>
      </c>
      <c r="F262" s="11">
        <f>SUMIF($A$1:$A$254,"TYPE 2",$F$1:$F$254)</f>
        <v>10325028.15</v>
      </c>
      <c r="G262" s="11">
        <f>SUMIF($A$1:$A$254,"TYPE 2",$G$1:$G$254)</f>
        <v>2684507.31</v>
      </c>
      <c r="H262" s="11"/>
      <c r="I262" s="11"/>
      <c r="J262" s="11"/>
      <c r="K262" s="11"/>
    </row>
    <row r="263" spans="1:11" x14ac:dyDescent="0.2">
      <c r="A263" s="6" t="s">
        <v>16</v>
      </c>
      <c r="B263" s="28">
        <f>SUMIF($A$1:$A$254,"TYPE 3",$B$1:$B$254)</f>
        <v>34</v>
      </c>
      <c r="C263" s="28">
        <f>SUMIF($A$1:$A$254,"TYPE 3",$C$1:$C$254)</f>
        <v>6</v>
      </c>
      <c r="D263" s="11">
        <f>SUMIF($A$1:$A$254,"TYPE 3",$D$1:$D$254)</f>
        <v>982093.6</v>
      </c>
      <c r="E263" s="11">
        <f>SUMIF($A$1:$A$254,"TYPE 3",$E$1:$E$254)</f>
        <v>725586.54999999993</v>
      </c>
      <c r="F263" s="11">
        <f>SUMIF($A$1:$A$254,"TYPE 3",$F$1:$F$254)</f>
        <v>256507.05</v>
      </c>
      <c r="G263" s="11">
        <f>SUMIF($A$1:$A$254,"TYPE 3",$G$1:$G$254)</f>
        <v>66691.839999999997</v>
      </c>
      <c r="H263" s="11"/>
      <c r="I263" s="11"/>
      <c r="J263" s="11"/>
      <c r="K263" s="11"/>
    </row>
    <row r="264" spans="1:11" x14ac:dyDescent="0.2">
      <c r="A264" s="6" t="s">
        <v>17</v>
      </c>
      <c r="B264" s="28">
        <f>SUMIF($A$1:$A$254,"TYPE 4",$B$1:$B$254)</f>
        <v>1074</v>
      </c>
      <c r="C264" s="28">
        <f>SUMIF($A$1:$A$254,"TYPE 4",$C$1:$C$254)</f>
        <v>15</v>
      </c>
      <c r="D264" s="11">
        <f>SUMIF($A$1:$A$254,"TYPE 4",$D$1:$D$254)</f>
        <v>57831699.050000004</v>
      </c>
      <c r="E264" s="11">
        <f>SUMIF($A$1:$A$254,"TYPE 4",$E$1:$E$254)</f>
        <v>43920987.099999994</v>
      </c>
      <c r="F264" s="11">
        <f>SUMIF($A$1:$A$254,"TYPE 4",$F$1:$F$254)</f>
        <v>13910711.950000003</v>
      </c>
      <c r="G264" s="11">
        <f>SUMIF($A$1:$A$254,"TYPE 4",$G$1:$G$254)</f>
        <v>2503928.1599999997</v>
      </c>
      <c r="H264" s="11"/>
      <c r="I264" s="11"/>
      <c r="J264" s="11"/>
      <c r="K264" s="11"/>
    </row>
    <row r="265" spans="1:11" ht="15" x14ac:dyDescent="0.35">
      <c r="A265" s="6" t="s">
        <v>14</v>
      </c>
      <c r="B265" s="28">
        <f>SUMIF($A$1:$A$254,"TYPE 5",$B$1:$B$254)-1</f>
        <v>7710</v>
      </c>
      <c r="C265" s="28">
        <f>SUMIF($A$1:$A$254,"TYPE 5",$C$1:$C$254)</f>
        <v>195</v>
      </c>
      <c r="D265" s="11">
        <f>SUMIF($A$1:$A$254,"TYPE 5",$D$1:$D$254)</f>
        <v>546591653.74999988</v>
      </c>
      <c r="E265" s="11">
        <f>SUMIF($A$1:$A$254,"TYPE 5",$E$1:$E$254)</f>
        <v>408413687.9000001</v>
      </c>
      <c r="F265" s="11">
        <f>SUMIF($A$1:$A$254,"TYPE 5",$F$1:$F$254)</f>
        <v>138177965.84999999</v>
      </c>
      <c r="G265" s="11">
        <f>SUMIF($A$1:$A$254,"TYPE 5",$G$1:$G$254)</f>
        <v>44907838.920000002</v>
      </c>
      <c r="H265" s="12"/>
      <c r="I265" s="12"/>
      <c r="J265" s="12"/>
      <c r="K265" s="12"/>
    </row>
    <row r="266" spans="1:11" ht="13.5" thickBot="1" x14ac:dyDescent="0.25">
      <c r="A266" s="6" t="s">
        <v>15</v>
      </c>
      <c r="B266" s="29">
        <f>SUM(B261:B265)</f>
        <v>12438</v>
      </c>
      <c r="C266" s="29">
        <f t="shared" ref="C266:E266" si="32">SUM(C261:C265)</f>
        <v>1378</v>
      </c>
      <c r="D266" s="21">
        <f t="shared" si="32"/>
        <v>741164911.54999995</v>
      </c>
      <c r="E266" s="21">
        <f t="shared" si="32"/>
        <v>550795720.55000007</v>
      </c>
      <c r="F266" s="21">
        <f>SUM(F261:F265)</f>
        <v>190369191</v>
      </c>
      <c r="G266" s="21">
        <f>SUM(G261:G265)-0.04</f>
        <v>57364700.480000004</v>
      </c>
      <c r="H266" s="11"/>
      <c r="I266" s="11"/>
      <c r="J266" s="11"/>
      <c r="K266" s="11"/>
    </row>
    <row r="267" spans="1:11" ht="13.5" thickTop="1" x14ac:dyDescent="0.2">
      <c r="A267" s="62"/>
      <c r="B267" s="62"/>
      <c r="C267" s="62"/>
      <c r="D267" s="62"/>
      <c r="E267" s="9"/>
      <c r="F267" s="27"/>
      <c r="G267" s="27"/>
    </row>
    <row r="268" spans="1:11" x14ac:dyDescent="0.2">
      <c r="A268" s="6" t="s">
        <v>57</v>
      </c>
      <c r="E268" s="9"/>
      <c r="F268" s="54"/>
      <c r="G268" s="27"/>
    </row>
    <row r="269" spans="1:11" x14ac:dyDescent="0.2">
      <c r="A269" s="6" t="s">
        <v>58</v>
      </c>
      <c r="E269" s="7"/>
      <c r="F269" s="54"/>
    </row>
    <row r="270" spans="1:11" x14ac:dyDescent="0.2">
      <c r="A270" s="6" t="s">
        <v>59</v>
      </c>
      <c r="E270" s="7"/>
      <c r="F270" s="54"/>
    </row>
    <row r="271" spans="1:11" x14ac:dyDescent="0.2">
      <c r="A271" s="6" t="s">
        <v>60</v>
      </c>
      <c r="F271" s="54"/>
    </row>
    <row r="272" spans="1:11" x14ac:dyDescent="0.2">
      <c r="A272" s="6" t="s">
        <v>61</v>
      </c>
      <c r="F272" s="28"/>
    </row>
  </sheetData>
  <mergeCells count="9">
    <mergeCell ref="G258:G259"/>
    <mergeCell ref="C258:C259"/>
    <mergeCell ref="A258:A259"/>
    <mergeCell ref="B258:B259"/>
    <mergeCell ref="A267:D267"/>
    <mergeCell ref="A256:E256"/>
    <mergeCell ref="D258:D259"/>
    <mergeCell ref="E258:E259"/>
    <mergeCell ref="F258:F259"/>
  </mergeCells>
  <pageMargins left="0.5" right="0.5" top="1" bottom="0.5" header="0.25" footer="0.25"/>
  <pageSetup orientation="portrait" r:id="rId1"/>
  <headerFooter>
    <oddHeader xml:space="preserve">&amp;C&amp;"Arial,Bold" LOUISIANA STATE POLICE GAMING ENFORCEMENT DIVISION    
QUARTERLY VIDEO GAMING REVENUE REPORT      
FIRST QUARTER FY 2026
JULY - SEPTEMBER
</oddHeader>
    <oddFooter>&amp;CPage &amp;P of &amp;N&amp;Rprepared by LSP Gaming Audit</oddFooter>
  </headerFooter>
  <rowBreaks count="5" manualBreakCount="5">
    <brk id="50" max="16383" man="1"/>
    <brk id="98" max="16383" man="1"/>
    <brk id="147" max="16383" man="1"/>
    <brk id="197" max="16383" man="1"/>
    <brk id="2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2"/>
  <sheetViews>
    <sheetView view="pageLayout" zoomScale="142" zoomScaleNormal="100" zoomScalePageLayoutView="142" workbookViewId="0">
      <selection activeCell="E268" sqref="E268"/>
    </sheetView>
  </sheetViews>
  <sheetFormatPr defaultRowHeight="12.75" x14ac:dyDescent="0.2"/>
  <cols>
    <col min="1" max="1" width="12" customWidth="1"/>
    <col min="2" max="2" width="9.140625" customWidth="1"/>
    <col min="3" max="3" width="6.42578125" customWidth="1"/>
    <col min="4" max="4" width="18.28515625" style="41" bestFit="1" customWidth="1"/>
    <col min="5" max="6" width="16" style="41" bestFit="1" customWidth="1"/>
    <col min="7" max="7" width="15.42578125" style="41" bestFit="1" customWidth="1"/>
  </cols>
  <sheetData>
    <row r="1" spans="1:8" ht="13.5" thickBot="1" x14ac:dyDescent="0.25">
      <c r="A1" s="20" t="s">
        <v>18</v>
      </c>
      <c r="B1" s="20"/>
      <c r="C1" s="6"/>
      <c r="D1" s="27"/>
      <c r="E1" s="27"/>
      <c r="F1" s="27"/>
      <c r="G1" s="30"/>
      <c r="H1" s="3"/>
    </row>
    <row r="2" spans="1:8" ht="13.5" thickTop="1" x14ac:dyDescent="0.2">
      <c r="A2" s="19" t="s">
        <v>1</v>
      </c>
      <c r="B2" s="18" t="s">
        <v>2</v>
      </c>
      <c r="C2" s="18" t="s">
        <v>2</v>
      </c>
      <c r="D2" s="31" t="s">
        <v>7</v>
      </c>
      <c r="E2" s="31" t="s">
        <v>7</v>
      </c>
      <c r="F2" s="31" t="s">
        <v>5</v>
      </c>
      <c r="G2" s="38" t="s">
        <v>10</v>
      </c>
      <c r="H2" s="3"/>
    </row>
    <row r="3" spans="1:8" ht="13.5" thickBot="1" x14ac:dyDescent="0.25">
      <c r="A3" s="17" t="s">
        <v>0</v>
      </c>
      <c r="B3" s="16" t="s">
        <v>3</v>
      </c>
      <c r="C3" s="16" t="s">
        <v>4</v>
      </c>
      <c r="D3" s="33" t="s">
        <v>8</v>
      </c>
      <c r="E3" s="33" t="s">
        <v>9</v>
      </c>
      <c r="F3" s="33" t="s">
        <v>6</v>
      </c>
      <c r="G3" s="34" t="s">
        <v>11</v>
      </c>
    </row>
    <row r="4" spans="1:8" ht="13.5" thickTop="1" x14ac:dyDescent="0.2">
      <c r="A4" s="10" t="s">
        <v>12</v>
      </c>
      <c r="B4" s="4">
        <v>71</v>
      </c>
      <c r="C4" s="4">
        <v>21</v>
      </c>
      <c r="D4" s="8">
        <v>2211791.7000000002</v>
      </c>
      <c r="E4" s="8">
        <v>1607531.2</v>
      </c>
      <c r="F4" s="1">
        <f>SUM(D4-E4)</f>
        <v>604260.50000000023</v>
      </c>
      <c r="G4" s="8">
        <v>157107.73000000001</v>
      </c>
    </row>
    <row r="5" spans="1:8" x14ac:dyDescent="0.2">
      <c r="A5" s="10" t="s">
        <v>13</v>
      </c>
      <c r="B5" s="4">
        <v>32</v>
      </c>
      <c r="C5" s="4">
        <v>10</v>
      </c>
      <c r="D5" s="8">
        <v>654214.44999999995</v>
      </c>
      <c r="E5" s="8">
        <v>470014.9</v>
      </c>
      <c r="F5" s="1">
        <f>SUM(D5-E5)</f>
        <v>184199.54999999993</v>
      </c>
      <c r="G5" s="8">
        <v>47891.88</v>
      </c>
    </row>
    <row r="6" spans="1:8" x14ac:dyDescent="0.2">
      <c r="A6" s="10" t="s">
        <v>14</v>
      </c>
      <c r="B6" s="4">
        <v>411</v>
      </c>
      <c r="C6" s="4">
        <v>9</v>
      </c>
      <c r="D6" s="22">
        <v>32383676.399999999</v>
      </c>
      <c r="E6" s="22">
        <v>24300155.699999999</v>
      </c>
      <c r="F6" s="5">
        <f>SUM(D6-E6)</f>
        <v>8083520.6999999993</v>
      </c>
      <c r="G6" s="22">
        <v>2627144.23</v>
      </c>
    </row>
    <row r="7" spans="1:8" x14ac:dyDescent="0.2">
      <c r="A7" s="23" t="s">
        <v>15</v>
      </c>
      <c r="B7" s="23">
        <f t="shared" ref="B7:G7" si="0">SUM(B4:B6)</f>
        <v>514</v>
      </c>
      <c r="C7" s="23">
        <f t="shared" si="0"/>
        <v>40</v>
      </c>
      <c r="D7" s="36">
        <f t="shared" si="0"/>
        <v>35249682.549999997</v>
      </c>
      <c r="E7" s="36">
        <f t="shared" si="0"/>
        <v>26377701.800000001</v>
      </c>
      <c r="F7" s="36">
        <f t="shared" si="0"/>
        <v>8871980.75</v>
      </c>
      <c r="G7" s="36">
        <f t="shared" si="0"/>
        <v>2832143.84</v>
      </c>
    </row>
    <row r="8" spans="1:8" x14ac:dyDescent="0.2">
      <c r="A8" s="10"/>
      <c r="B8" s="10"/>
      <c r="C8" s="10"/>
      <c r="D8" s="37"/>
      <c r="E8" s="37"/>
      <c r="F8" s="37"/>
      <c r="G8" s="37"/>
    </row>
    <row r="9" spans="1:8" ht="13.5" thickBot="1" x14ac:dyDescent="0.25">
      <c r="A9" s="20" t="s">
        <v>19</v>
      </c>
      <c r="B9" s="20"/>
      <c r="C9" s="6"/>
      <c r="D9" s="27"/>
      <c r="E9" s="27"/>
      <c r="F9" s="27"/>
      <c r="G9" s="27"/>
    </row>
    <row r="10" spans="1:8" ht="13.5" thickTop="1" x14ac:dyDescent="0.2">
      <c r="A10" s="19" t="s">
        <v>1</v>
      </c>
      <c r="B10" s="18" t="s">
        <v>2</v>
      </c>
      <c r="C10" s="18" t="s">
        <v>2</v>
      </c>
      <c r="D10" s="31" t="s">
        <v>7</v>
      </c>
      <c r="E10" s="31" t="s">
        <v>7</v>
      </c>
      <c r="F10" s="31" t="s">
        <v>5</v>
      </c>
      <c r="G10" s="38" t="s">
        <v>10</v>
      </c>
    </row>
    <row r="11" spans="1:8" ht="13.5" thickBot="1" x14ac:dyDescent="0.25">
      <c r="A11" s="17" t="s">
        <v>0</v>
      </c>
      <c r="B11" s="16" t="s">
        <v>3</v>
      </c>
      <c r="C11" s="16" t="s">
        <v>4</v>
      </c>
      <c r="D11" s="33" t="s">
        <v>8</v>
      </c>
      <c r="E11" s="33" t="s">
        <v>9</v>
      </c>
      <c r="F11" s="33" t="s">
        <v>6</v>
      </c>
      <c r="G11" s="34" t="s">
        <v>11</v>
      </c>
    </row>
    <row r="12" spans="1:8" ht="13.5" thickTop="1" x14ac:dyDescent="0.2">
      <c r="A12" s="10" t="s">
        <v>12</v>
      </c>
      <c r="B12" s="4">
        <v>25</v>
      </c>
      <c r="C12" s="4">
        <v>8</v>
      </c>
      <c r="D12" s="22">
        <v>587479</v>
      </c>
      <c r="E12" s="22">
        <v>413647.1</v>
      </c>
      <c r="F12" s="22">
        <f>SUM(D12-E12)</f>
        <v>173831.90000000002</v>
      </c>
      <c r="G12" s="22">
        <v>45196.29</v>
      </c>
    </row>
    <row r="13" spans="1:8" x14ac:dyDescent="0.2">
      <c r="A13" s="10" t="s">
        <v>13</v>
      </c>
      <c r="B13" s="4">
        <v>12</v>
      </c>
      <c r="C13" s="4">
        <v>4</v>
      </c>
      <c r="D13" s="22">
        <v>369895</v>
      </c>
      <c r="E13" s="22">
        <v>256953.25</v>
      </c>
      <c r="F13" s="22">
        <f>SUM(D13-E13)</f>
        <v>112941.75</v>
      </c>
      <c r="G13" s="22">
        <v>29364.86</v>
      </c>
    </row>
    <row r="14" spans="1:8" x14ac:dyDescent="0.2">
      <c r="A14" s="10" t="s">
        <v>14</v>
      </c>
      <c r="B14" s="4">
        <v>110</v>
      </c>
      <c r="C14" s="4">
        <v>3</v>
      </c>
      <c r="D14" s="22">
        <v>6987783</v>
      </c>
      <c r="E14" s="22">
        <v>5017650</v>
      </c>
      <c r="F14" s="26">
        <f>SUM(D14-E14)</f>
        <v>1970133</v>
      </c>
      <c r="G14" s="22">
        <v>640293.23</v>
      </c>
    </row>
    <row r="15" spans="1:8" x14ac:dyDescent="0.2">
      <c r="A15" s="23" t="s">
        <v>15</v>
      </c>
      <c r="B15" s="23">
        <f t="shared" ref="B15:G15" si="1">SUM(B12:B14)</f>
        <v>147</v>
      </c>
      <c r="C15" s="23">
        <f t="shared" si="1"/>
        <v>15</v>
      </c>
      <c r="D15" s="36">
        <f t="shared" si="1"/>
        <v>7945157</v>
      </c>
      <c r="E15" s="36">
        <f t="shared" si="1"/>
        <v>5688250.3499999996</v>
      </c>
      <c r="F15" s="36">
        <f t="shared" si="1"/>
        <v>2256906.65</v>
      </c>
      <c r="G15" s="36">
        <f t="shared" si="1"/>
        <v>714854.38</v>
      </c>
    </row>
    <row r="16" spans="1:8" x14ac:dyDescent="0.2">
      <c r="A16" s="10"/>
      <c r="B16" s="10"/>
      <c r="C16" s="10"/>
      <c r="D16" s="37"/>
      <c r="E16" s="37"/>
      <c r="F16" s="37"/>
      <c r="G16" s="37"/>
    </row>
    <row r="17" spans="1:7" ht="13.5" thickBot="1" x14ac:dyDescent="0.25">
      <c r="A17" s="20" t="s">
        <v>20</v>
      </c>
      <c r="B17" s="20"/>
      <c r="C17" s="6"/>
      <c r="D17" s="27"/>
      <c r="E17" s="27"/>
      <c r="F17" s="27"/>
      <c r="G17" s="27"/>
    </row>
    <row r="18" spans="1:7" ht="13.5" thickTop="1" x14ac:dyDescent="0.2">
      <c r="A18" s="19" t="s">
        <v>1</v>
      </c>
      <c r="B18" s="18" t="s">
        <v>2</v>
      </c>
      <c r="C18" s="18" t="s">
        <v>2</v>
      </c>
      <c r="D18" s="31" t="s">
        <v>7</v>
      </c>
      <c r="E18" s="31" t="s">
        <v>7</v>
      </c>
      <c r="F18" s="31" t="s">
        <v>5</v>
      </c>
      <c r="G18" s="38" t="s">
        <v>10</v>
      </c>
    </row>
    <row r="19" spans="1:7" ht="13.5" thickBot="1" x14ac:dyDescent="0.25">
      <c r="A19" s="17" t="s">
        <v>0</v>
      </c>
      <c r="B19" s="16" t="s">
        <v>3</v>
      </c>
      <c r="C19" s="16" t="s">
        <v>4</v>
      </c>
      <c r="D19" s="33" t="s">
        <v>8</v>
      </c>
      <c r="E19" s="33" t="s">
        <v>9</v>
      </c>
      <c r="F19" s="33" t="s">
        <v>6</v>
      </c>
      <c r="G19" s="34" t="s">
        <v>11</v>
      </c>
    </row>
    <row r="20" spans="1:7" ht="13.5" thickTop="1" x14ac:dyDescent="0.2">
      <c r="A20" s="10" t="s">
        <v>12</v>
      </c>
      <c r="B20" s="4">
        <v>20</v>
      </c>
      <c r="C20" s="4">
        <v>6</v>
      </c>
      <c r="D20" s="5">
        <v>749536</v>
      </c>
      <c r="E20" s="5">
        <v>538629.94999999995</v>
      </c>
      <c r="F20" s="5">
        <f>SUM(D20-E20)</f>
        <v>210906.05000000005</v>
      </c>
      <c r="G20" s="5">
        <v>54835.57</v>
      </c>
    </row>
    <row r="21" spans="1:7" x14ac:dyDescent="0.2">
      <c r="A21" s="10" t="s">
        <v>13</v>
      </c>
      <c r="B21" s="4">
        <v>13</v>
      </c>
      <c r="C21" s="4">
        <v>4</v>
      </c>
      <c r="D21" s="5">
        <v>363898</v>
      </c>
      <c r="E21" s="5">
        <v>244160.2</v>
      </c>
      <c r="F21" s="5">
        <f>SUM(D21-E21)</f>
        <v>119737.79999999999</v>
      </c>
      <c r="G21" s="5">
        <v>31131.83</v>
      </c>
    </row>
    <row r="22" spans="1:7" x14ac:dyDescent="0.2">
      <c r="A22" s="10" t="s">
        <v>14</v>
      </c>
      <c r="B22" s="4">
        <v>75</v>
      </c>
      <c r="C22" s="4">
        <v>3</v>
      </c>
      <c r="D22" s="5">
        <v>4963442.05</v>
      </c>
      <c r="E22" s="5">
        <v>3588598.6</v>
      </c>
      <c r="F22" s="5">
        <f>SUM(D22-E22)</f>
        <v>1374843.4499999997</v>
      </c>
      <c r="G22" s="5">
        <v>446824.12</v>
      </c>
    </row>
    <row r="23" spans="1:7" x14ac:dyDescent="0.2">
      <c r="A23" s="23" t="s">
        <v>15</v>
      </c>
      <c r="B23" s="23">
        <f t="shared" ref="B23:G23" si="2">SUM(B20:B22)</f>
        <v>108</v>
      </c>
      <c r="C23" s="23">
        <f t="shared" si="2"/>
        <v>13</v>
      </c>
      <c r="D23" s="36">
        <f t="shared" si="2"/>
        <v>6076876.0499999998</v>
      </c>
      <c r="E23" s="36">
        <f t="shared" si="2"/>
        <v>4371388.75</v>
      </c>
      <c r="F23" s="36">
        <f t="shared" si="2"/>
        <v>1705487.2999999998</v>
      </c>
      <c r="G23" s="36">
        <f t="shared" si="2"/>
        <v>532791.52</v>
      </c>
    </row>
    <row r="24" spans="1:7" x14ac:dyDescent="0.2">
      <c r="A24" s="6"/>
      <c r="B24" s="6"/>
      <c r="C24" s="6"/>
      <c r="D24" s="27"/>
      <c r="E24" s="27"/>
      <c r="F24" s="27"/>
      <c r="G24" s="27"/>
    </row>
    <row r="25" spans="1:7" ht="13.5" thickBot="1" x14ac:dyDescent="0.25">
      <c r="A25" s="20" t="s">
        <v>21</v>
      </c>
      <c r="B25" s="20"/>
      <c r="C25" s="6"/>
      <c r="D25" s="27"/>
      <c r="E25" s="27"/>
      <c r="F25" s="27"/>
      <c r="G25" s="27"/>
    </row>
    <row r="26" spans="1:7" ht="13.5" thickTop="1" x14ac:dyDescent="0.2">
      <c r="A26" s="19" t="s">
        <v>1</v>
      </c>
      <c r="B26" s="18" t="s">
        <v>2</v>
      </c>
      <c r="C26" s="18" t="s">
        <v>2</v>
      </c>
      <c r="D26" s="31" t="s">
        <v>7</v>
      </c>
      <c r="E26" s="31" t="s">
        <v>7</v>
      </c>
      <c r="F26" s="31" t="s">
        <v>5</v>
      </c>
      <c r="G26" s="38" t="s">
        <v>10</v>
      </c>
    </row>
    <row r="27" spans="1:7" ht="13.5" thickBot="1" x14ac:dyDescent="0.25">
      <c r="A27" s="17" t="s">
        <v>0</v>
      </c>
      <c r="B27" s="16" t="s">
        <v>3</v>
      </c>
      <c r="C27" s="16" t="s">
        <v>4</v>
      </c>
      <c r="D27" s="33" t="s">
        <v>8</v>
      </c>
      <c r="E27" s="33" t="s">
        <v>9</v>
      </c>
      <c r="F27" s="33" t="s">
        <v>6</v>
      </c>
      <c r="G27" s="34" t="s">
        <v>11</v>
      </c>
    </row>
    <row r="28" spans="1:7" ht="13.5" thickTop="1" x14ac:dyDescent="0.2">
      <c r="A28" s="10" t="s">
        <v>12</v>
      </c>
      <c r="B28" s="4">
        <v>73</v>
      </c>
      <c r="C28" s="4">
        <v>24</v>
      </c>
      <c r="D28" s="5">
        <v>2123736.5499999998</v>
      </c>
      <c r="E28" s="5">
        <v>1545564.5</v>
      </c>
      <c r="F28" s="5">
        <f>SUM(D28-E28)</f>
        <v>578172.04999999981</v>
      </c>
      <c r="G28" s="5">
        <v>150324.73000000001</v>
      </c>
    </row>
    <row r="29" spans="1:7" x14ac:dyDescent="0.2">
      <c r="A29" s="10" t="s">
        <v>13</v>
      </c>
      <c r="B29" s="4">
        <v>32</v>
      </c>
      <c r="C29" s="4">
        <v>11</v>
      </c>
      <c r="D29" s="5">
        <v>764744.85</v>
      </c>
      <c r="E29" s="5">
        <v>487299.1</v>
      </c>
      <c r="F29" s="5">
        <f>SUM(D29-E29)</f>
        <v>277445.75</v>
      </c>
      <c r="G29" s="5">
        <v>72135.899999999994</v>
      </c>
    </row>
    <row r="30" spans="1:7" x14ac:dyDescent="0.2">
      <c r="A30" s="10" t="s">
        <v>16</v>
      </c>
      <c r="B30" s="4">
        <v>11</v>
      </c>
      <c r="C30" s="4">
        <v>1</v>
      </c>
      <c r="D30" s="5">
        <v>246889.45</v>
      </c>
      <c r="E30" s="5">
        <v>180909.8</v>
      </c>
      <c r="F30" s="5">
        <f>SUM(D30-E30)</f>
        <v>65979.650000000023</v>
      </c>
      <c r="G30" s="5">
        <v>17154.71</v>
      </c>
    </row>
    <row r="31" spans="1:7" x14ac:dyDescent="0.2">
      <c r="A31" s="10" t="s">
        <v>14</v>
      </c>
      <c r="B31" s="4">
        <v>118</v>
      </c>
      <c r="C31" s="4">
        <v>4</v>
      </c>
      <c r="D31" s="5">
        <v>7271422.5999999996</v>
      </c>
      <c r="E31" s="5">
        <v>5327455.3</v>
      </c>
      <c r="F31" s="5">
        <f>SUM(D31-E31)</f>
        <v>1943967.2999999998</v>
      </c>
      <c r="G31" s="5">
        <v>631789.37</v>
      </c>
    </row>
    <row r="32" spans="1:7" x14ac:dyDescent="0.2">
      <c r="A32" s="23" t="s">
        <v>15</v>
      </c>
      <c r="B32" s="23">
        <f t="shared" ref="B32:G32" si="3">SUM(B28:B31)</f>
        <v>234</v>
      </c>
      <c r="C32" s="23">
        <f t="shared" si="3"/>
        <v>40</v>
      </c>
      <c r="D32" s="36">
        <f t="shared" si="3"/>
        <v>10406793.449999999</v>
      </c>
      <c r="E32" s="36">
        <f t="shared" si="3"/>
        <v>7541228.6999999993</v>
      </c>
      <c r="F32" s="36">
        <f t="shared" si="3"/>
        <v>2865564.7499999995</v>
      </c>
      <c r="G32" s="36">
        <f t="shared" si="3"/>
        <v>871404.71</v>
      </c>
    </row>
    <row r="33" spans="1:7" x14ac:dyDescent="0.2">
      <c r="A33" s="6"/>
      <c r="B33" s="6"/>
      <c r="C33" s="6"/>
      <c r="D33" s="27"/>
      <c r="E33" s="27"/>
      <c r="F33" s="27"/>
      <c r="G33" s="27"/>
    </row>
    <row r="34" spans="1:7" ht="13.5" thickBot="1" x14ac:dyDescent="0.25">
      <c r="A34" s="20" t="s">
        <v>22</v>
      </c>
      <c r="B34" s="20"/>
      <c r="C34" s="6"/>
      <c r="D34" s="27"/>
      <c r="E34" s="27"/>
      <c r="F34" s="27"/>
      <c r="G34" s="27"/>
    </row>
    <row r="35" spans="1:7" ht="13.5" thickTop="1" x14ac:dyDescent="0.2">
      <c r="A35" s="19" t="s">
        <v>1</v>
      </c>
      <c r="B35" s="18" t="s">
        <v>2</v>
      </c>
      <c r="C35" s="18" t="s">
        <v>2</v>
      </c>
      <c r="D35" s="31" t="s">
        <v>7</v>
      </c>
      <c r="E35" s="31" t="s">
        <v>7</v>
      </c>
      <c r="F35" s="31" t="s">
        <v>5</v>
      </c>
      <c r="G35" s="38" t="s">
        <v>10</v>
      </c>
    </row>
    <row r="36" spans="1:7" ht="13.5" thickBot="1" x14ac:dyDescent="0.25">
      <c r="A36" s="17" t="s">
        <v>0</v>
      </c>
      <c r="B36" s="16" t="s">
        <v>3</v>
      </c>
      <c r="C36" s="16" t="s">
        <v>4</v>
      </c>
      <c r="D36" s="33" t="s">
        <v>8</v>
      </c>
      <c r="E36" s="33" t="s">
        <v>9</v>
      </c>
      <c r="F36" s="33" t="s">
        <v>6</v>
      </c>
      <c r="G36" s="34" t="s">
        <v>11</v>
      </c>
    </row>
    <row r="37" spans="1:7" ht="13.5" thickTop="1" x14ac:dyDescent="0.2">
      <c r="A37" s="10" t="s">
        <v>12</v>
      </c>
      <c r="B37" s="4">
        <v>153</v>
      </c>
      <c r="C37" s="4">
        <v>45</v>
      </c>
      <c r="D37" s="5">
        <v>5935500.5</v>
      </c>
      <c r="E37" s="5">
        <v>4282649.05</v>
      </c>
      <c r="F37" s="5">
        <f>SUM(D37-E37)</f>
        <v>1652851.4500000002</v>
      </c>
      <c r="G37" s="5">
        <v>429741.38</v>
      </c>
    </row>
    <row r="38" spans="1:7" x14ac:dyDescent="0.2">
      <c r="A38" s="10" t="s">
        <v>13</v>
      </c>
      <c r="B38" s="4">
        <v>40</v>
      </c>
      <c r="C38" s="4">
        <v>13</v>
      </c>
      <c r="D38" s="5">
        <v>1617212.3</v>
      </c>
      <c r="E38" s="5">
        <v>1095739.75</v>
      </c>
      <c r="F38" s="5">
        <f>SUM(D38-E38)</f>
        <v>521472.55000000005</v>
      </c>
      <c r="G38" s="5">
        <v>135582.85999999999</v>
      </c>
    </row>
    <row r="39" spans="1:7" x14ac:dyDescent="0.2">
      <c r="A39" s="10" t="s">
        <v>16</v>
      </c>
      <c r="B39" s="4">
        <v>8</v>
      </c>
      <c r="C39" s="4">
        <v>1</v>
      </c>
      <c r="D39" s="5">
        <v>452283.6</v>
      </c>
      <c r="E39" s="5">
        <v>347605.7</v>
      </c>
      <c r="F39" s="5">
        <f>SUM(D39-E39)</f>
        <v>104677.89999999997</v>
      </c>
      <c r="G39" s="5">
        <v>27216.25</v>
      </c>
    </row>
    <row r="40" spans="1:7" x14ac:dyDescent="0.2">
      <c r="A40" s="10" t="s">
        <v>14</v>
      </c>
      <c r="B40" s="4">
        <v>538</v>
      </c>
      <c r="C40" s="4">
        <v>14</v>
      </c>
      <c r="D40" s="5">
        <v>32548408</v>
      </c>
      <c r="E40" s="5">
        <v>24175201.949999999</v>
      </c>
      <c r="F40" s="5">
        <f>SUM(D40-E40)</f>
        <v>8373206.0500000007</v>
      </c>
      <c r="G40" s="5">
        <v>2721291.97</v>
      </c>
    </row>
    <row r="41" spans="1:7" x14ac:dyDescent="0.2">
      <c r="A41" s="23" t="s">
        <v>15</v>
      </c>
      <c r="B41" s="23">
        <f t="shared" ref="B41:G41" si="4">SUM(B37:B40)</f>
        <v>739</v>
      </c>
      <c r="C41" s="23">
        <f t="shared" si="4"/>
        <v>73</v>
      </c>
      <c r="D41" s="36">
        <f t="shared" si="4"/>
        <v>40553404.399999999</v>
      </c>
      <c r="E41" s="36">
        <f t="shared" si="4"/>
        <v>29901196.449999999</v>
      </c>
      <c r="F41" s="36">
        <f t="shared" si="4"/>
        <v>10652207.950000001</v>
      </c>
      <c r="G41" s="36">
        <f t="shared" si="4"/>
        <v>3313832.46</v>
      </c>
    </row>
    <row r="42" spans="1:7" x14ac:dyDescent="0.2">
      <c r="A42" s="6"/>
      <c r="B42" s="6"/>
      <c r="C42" s="6"/>
      <c r="D42" s="27"/>
      <c r="E42" s="27"/>
      <c r="F42" s="27"/>
      <c r="G42" s="27"/>
    </row>
    <row r="43" spans="1:7" ht="13.5" thickBot="1" x14ac:dyDescent="0.25">
      <c r="A43" s="20" t="s">
        <v>23</v>
      </c>
      <c r="B43" s="20"/>
      <c r="C43" s="6"/>
      <c r="D43" s="27"/>
      <c r="E43" s="27"/>
      <c r="F43" s="27"/>
      <c r="G43" s="27"/>
    </row>
    <row r="44" spans="1:7" ht="13.5" thickTop="1" x14ac:dyDescent="0.2">
      <c r="A44" s="19" t="s">
        <v>1</v>
      </c>
      <c r="B44" s="18" t="s">
        <v>2</v>
      </c>
      <c r="C44" s="18" t="s">
        <v>2</v>
      </c>
      <c r="D44" s="31" t="s">
        <v>7</v>
      </c>
      <c r="E44" s="31" t="s">
        <v>7</v>
      </c>
      <c r="F44" s="31" t="s">
        <v>5</v>
      </c>
      <c r="G44" s="38" t="s">
        <v>10</v>
      </c>
    </row>
    <row r="45" spans="1:7" ht="13.5" thickBot="1" x14ac:dyDescent="0.25">
      <c r="A45" s="17" t="s">
        <v>0</v>
      </c>
      <c r="B45" s="16" t="s">
        <v>3</v>
      </c>
      <c r="C45" s="16" t="s">
        <v>4</v>
      </c>
      <c r="D45" s="33" t="s">
        <v>8</v>
      </c>
      <c r="E45" s="33" t="s">
        <v>9</v>
      </c>
      <c r="F45" s="33" t="s">
        <v>6</v>
      </c>
      <c r="G45" s="34" t="s">
        <v>11</v>
      </c>
    </row>
    <row r="46" spans="1:7" ht="13.5" thickTop="1" x14ac:dyDescent="0.2">
      <c r="A46" s="10" t="s">
        <v>12</v>
      </c>
      <c r="B46" s="4">
        <v>172</v>
      </c>
      <c r="C46" s="4">
        <v>51</v>
      </c>
      <c r="D46" s="5">
        <v>5904272.6500000004</v>
      </c>
      <c r="E46" s="5">
        <v>4231765.25</v>
      </c>
      <c r="F46" s="5">
        <f>SUM(D46-E46)</f>
        <v>1672507.4000000004</v>
      </c>
      <c r="G46" s="5">
        <v>434851.92</v>
      </c>
    </row>
    <row r="47" spans="1:7" x14ac:dyDescent="0.2">
      <c r="A47" s="10" t="s">
        <v>13</v>
      </c>
      <c r="B47" s="4">
        <v>31</v>
      </c>
      <c r="C47" s="4">
        <v>10</v>
      </c>
      <c r="D47" s="5">
        <v>1012170.05</v>
      </c>
      <c r="E47" s="5">
        <v>704177.3</v>
      </c>
      <c r="F47" s="5">
        <f>SUM(D47-E47)</f>
        <v>307992.75</v>
      </c>
      <c r="G47" s="5">
        <v>80078.12</v>
      </c>
    </row>
    <row r="48" spans="1:7" x14ac:dyDescent="0.2">
      <c r="A48" s="10" t="s">
        <v>14</v>
      </c>
      <c r="B48" s="4">
        <v>770</v>
      </c>
      <c r="C48" s="4">
        <v>21</v>
      </c>
      <c r="D48" s="5">
        <v>46442939</v>
      </c>
      <c r="E48" s="5">
        <v>34323489.950000003</v>
      </c>
      <c r="F48" s="5">
        <f>SUM(D48-E48)</f>
        <v>12119449.049999997</v>
      </c>
      <c r="G48" s="5">
        <v>3938820.94</v>
      </c>
    </row>
    <row r="49" spans="1:7" x14ac:dyDescent="0.2">
      <c r="A49" s="23" t="s">
        <v>15</v>
      </c>
      <c r="B49" s="23">
        <f t="shared" ref="B49:G49" si="5">SUM(B46:B48)</f>
        <v>973</v>
      </c>
      <c r="C49" s="23">
        <f t="shared" si="5"/>
        <v>82</v>
      </c>
      <c r="D49" s="36">
        <f t="shared" si="5"/>
        <v>53359381.700000003</v>
      </c>
      <c r="E49" s="36">
        <f t="shared" si="5"/>
        <v>39259432.5</v>
      </c>
      <c r="F49" s="36">
        <f t="shared" si="5"/>
        <v>14099949.199999997</v>
      </c>
      <c r="G49" s="36">
        <f t="shared" si="5"/>
        <v>4453750.9799999995</v>
      </c>
    </row>
    <row r="50" spans="1:7" x14ac:dyDescent="0.2">
      <c r="A50" s="6"/>
      <c r="B50" s="6"/>
      <c r="C50" s="6"/>
      <c r="D50" s="27"/>
      <c r="E50" s="27"/>
      <c r="F50" s="27"/>
      <c r="G50" s="27"/>
    </row>
    <row r="51" spans="1:7" ht="13.5" thickBot="1" x14ac:dyDescent="0.25">
      <c r="A51" s="20" t="s">
        <v>24</v>
      </c>
      <c r="B51" s="20"/>
      <c r="C51" s="6"/>
      <c r="D51" s="27"/>
      <c r="E51" s="27"/>
      <c r="F51" s="27"/>
      <c r="G51" s="27"/>
    </row>
    <row r="52" spans="1:7" ht="13.5" thickTop="1" x14ac:dyDescent="0.2">
      <c r="A52" s="19" t="s">
        <v>1</v>
      </c>
      <c r="B52" s="18" t="s">
        <v>2</v>
      </c>
      <c r="C52" s="18" t="s">
        <v>2</v>
      </c>
      <c r="D52" s="31" t="s">
        <v>7</v>
      </c>
      <c r="E52" s="31" t="s">
        <v>7</v>
      </c>
      <c r="F52" s="31" t="s">
        <v>5</v>
      </c>
      <c r="G52" s="38" t="s">
        <v>10</v>
      </c>
    </row>
    <row r="53" spans="1:7" ht="13.5" thickBot="1" x14ac:dyDescent="0.25">
      <c r="A53" s="17" t="s">
        <v>0</v>
      </c>
      <c r="B53" s="16" t="s">
        <v>3</v>
      </c>
      <c r="C53" s="16" t="s">
        <v>4</v>
      </c>
      <c r="D53" s="33" t="s">
        <v>8</v>
      </c>
      <c r="E53" s="33" t="s">
        <v>9</v>
      </c>
      <c r="F53" s="33" t="s">
        <v>6</v>
      </c>
      <c r="G53" s="34" t="s">
        <v>11</v>
      </c>
    </row>
    <row r="54" spans="1:7" ht="13.5" thickTop="1" x14ac:dyDescent="0.2">
      <c r="A54" s="10" t="s">
        <v>12</v>
      </c>
      <c r="B54" s="4">
        <v>4</v>
      </c>
      <c r="C54" s="4">
        <v>1</v>
      </c>
      <c r="D54" s="5">
        <v>361538.1</v>
      </c>
      <c r="E54" s="5">
        <v>247506.15</v>
      </c>
      <c r="F54" s="5">
        <f>SUM(D54-E54)</f>
        <v>114031.94999999998</v>
      </c>
      <c r="G54" s="5">
        <v>29648.31</v>
      </c>
    </row>
    <row r="55" spans="1:7" x14ac:dyDescent="0.2">
      <c r="A55" s="10" t="s">
        <v>13</v>
      </c>
      <c r="B55" s="4">
        <v>6</v>
      </c>
      <c r="C55" s="4">
        <v>2</v>
      </c>
      <c r="D55" s="5">
        <v>45232</v>
      </c>
      <c r="E55" s="5">
        <v>31947.25</v>
      </c>
      <c r="F55" s="5">
        <f>SUM(D55-E55)</f>
        <v>13284.75</v>
      </c>
      <c r="G55" s="5">
        <v>3454.04</v>
      </c>
    </row>
    <row r="56" spans="1:7" x14ac:dyDescent="0.2">
      <c r="A56" s="10" t="s">
        <v>16</v>
      </c>
      <c r="B56" s="4">
        <v>3</v>
      </c>
      <c r="C56" s="4">
        <v>1</v>
      </c>
      <c r="D56" s="5">
        <v>80002</v>
      </c>
      <c r="E56" s="5">
        <v>58813.75</v>
      </c>
      <c r="F56" s="5">
        <f>SUM(D56-E56)</f>
        <v>21188.25</v>
      </c>
      <c r="G56" s="5">
        <v>5508.95</v>
      </c>
    </row>
    <row r="57" spans="1:7" x14ac:dyDescent="0.2">
      <c r="A57" s="23" t="s">
        <v>15</v>
      </c>
      <c r="B57" s="23">
        <f>SUM(B54:B56)</f>
        <v>13</v>
      </c>
      <c r="C57" s="23">
        <f t="shared" ref="C57" si="6">SUM(C54:C56)</f>
        <v>4</v>
      </c>
      <c r="D57" s="36">
        <f>SUM(D54:D56)</f>
        <v>486772.1</v>
      </c>
      <c r="E57" s="36">
        <f t="shared" ref="E57:F57" si="7">SUM(E54:E56)</f>
        <v>338267.15</v>
      </c>
      <c r="F57" s="36">
        <f t="shared" si="7"/>
        <v>148504.94999999998</v>
      </c>
      <c r="G57" s="53">
        <f t="shared" ref="G57" si="8">SUM(G54:G56)</f>
        <v>38611.299999999996</v>
      </c>
    </row>
    <row r="58" spans="1:7" x14ac:dyDescent="0.2">
      <c r="A58" s="6"/>
      <c r="B58" s="6"/>
      <c r="C58" s="6"/>
      <c r="D58" s="27"/>
      <c r="E58" s="27"/>
      <c r="F58" s="27"/>
      <c r="G58" s="27"/>
    </row>
    <row r="59" spans="1:7" ht="13.5" thickBot="1" x14ac:dyDescent="0.25">
      <c r="A59" s="20" t="s">
        <v>25</v>
      </c>
      <c r="B59" s="20"/>
      <c r="C59" s="6"/>
      <c r="D59" s="27"/>
      <c r="E59" s="27"/>
      <c r="F59" s="27"/>
      <c r="G59" s="27"/>
    </row>
    <row r="60" spans="1:7" ht="13.5" thickTop="1" x14ac:dyDescent="0.2">
      <c r="A60" s="19" t="s">
        <v>1</v>
      </c>
      <c r="B60" s="18" t="s">
        <v>2</v>
      </c>
      <c r="C60" s="18" t="s">
        <v>2</v>
      </c>
      <c r="D60" s="31" t="s">
        <v>7</v>
      </c>
      <c r="E60" s="31" t="s">
        <v>7</v>
      </c>
      <c r="F60" s="31" t="s">
        <v>5</v>
      </c>
      <c r="G60" s="38" t="s">
        <v>10</v>
      </c>
    </row>
    <row r="61" spans="1:7" ht="13.5" thickBot="1" x14ac:dyDescent="0.25">
      <c r="A61" s="17" t="s">
        <v>0</v>
      </c>
      <c r="B61" s="16" t="s">
        <v>3</v>
      </c>
      <c r="C61" s="16" t="s">
        <v>4</v>
      </c>
      <c r="D61" s="33" t="s">
        <v>8</v>
      </c>
      <c r="E61" s="33" t="s">
        <v>9</v>
      </c>
      <c r="F61" s="33" t="s">
        <v>6</v>
      </c>
      <c r="G61" s="34" t="s">
        <v>11</v>
      </c>
    </row>
    <row r="62" spans="1:7" ht="13.5" thickTop="1" x14ac:dyDescent="0.2">
      <c r="A62" s="10" t="s">
        <v>12</v>
      </c>
      <c r="B62" s="4">
        <v>6</v>
      </c>
      <c r="C62" s="4">
        <v>2</v>
      </c>
      <c r="D62" s="5">
        <v>79243</v>
      </c>
      <c r="E62" s="5">
        <v>54884.75</v>
      </c>
      <c r="F62" s="5">
        <f>SUM(D62-E62)</f>
        <v>24358.25</v>
      </c>
      <c r="G62" s="5">
        <v>6333.15</v>
      </c>
    </row>
    <row r="63" spans="1:7" x14ac:dyDescent="0.2">
      <c r="A63" s="10" t="s">
        <v>14</v>
      </c>
      <c r="B63" s="4">
        <v>179</v>
      </c>
      <c r="C63" s="4">
        <v>5</v>
      </c>
      <c r="D63" s="5">
        <v>10997478.35</v>
      </c>
      <c r="E63" s="5">
        <v>8281815.7000000002</v>
      </c>
      <c r="F63" s="5">
        <f>SUM(D63-E63)</f>
        <v>2715662.6499999994</v>
      </c>
      <c r="G63" s="5">
        <v>882590.36</v>
      </c>
    </row>
    <row r="64" spans="1:7" x14ac:dyDescent="0.2">
      <c r="A64" s="23" t="s">
        <v>15</v>
      </c>
      <c r="B64" s="23">
        <f>SUM(B62:B63)</f>
        <v>185</v>
      </c>
      <c r="C64" s="23">
        <f>SUM(C62:C63)</f>
        <v>7</v>
      </c>
      <c r="D64" s="36">
        <f t="shared" ref="D64:G64" si="9">SUM(D62:D63)</f>
        <v>11076721.35</v>
      </c>
      <c r="E64" s="36">
        <f t="shared" si="9"/>
        <v>8336700.4500000002</v>
      </c>
      <c r="F64" s="36">
        <f t="shared" si="9"/>
        <v>2740020.8999999994</v>
      </c>
      <c r="G64" s="36">
        <f t="shared" si="9"/>
        <v>888923.51</v>
      </c>
    </row>
    <row r="65" spans="1:7" x14ac:dyDescent="0.2">
      <c r="A65" s="6"/>
      <c r="B65" s="6"/>
      <c r="C65" s="6"/>
      <c r="D65" s="27"/>
      <c r="E65" s="27"/>
      <c r="F65" s="27"/>
      <c r="G65" s="27"/>
    </row>
    <row r="66" spans="1:7" ht="13.5" thickBot="1" x14ac:dyDescent="0.25">
      <c r="A66" s="20" t="s">
        <v>26</v>
      </c>
      <c r="B66" s="20"/>
      <c r="C66" s="6"/>
      <c r="D66" s="27"/>
      <c r="E66" s="27"/>
      <c r="F66" s="27"/>
      <c r="G66" s="27"/>
    </row>
    <row r="67" spans="1:7" ht="13.5" thickTop="1" x14ac:dyDescent="0.2">
      <c r="A67" s="19" t="s">
        <v>1</v>
      </c>
      <c r="B67" s="18" t="s">
        <v>2</v>
      </c>
      <c r="C67" s="18" t="s">
        <v>2</v>
      </c>
      <c r="D67" s="31" t="s">
        <v>7</v>
      </c>
      <c r="E67" s="31" t="s">
        <v>7</v>
      </c>
      <c r="F67" s="31" t="s">
        <v>5</v>
      </c>
      <c r="G67" s="38" t="s">
        <v>10</v>
      </c>
    </row>
    <row r="68" spans="1:7" ht="13.5" thickBot="1" x14ac:dyDescent="0.25">
      <c r="A68" s="17" t="s">
        <v>0</v>
      </c>
      <c r="B68" s="16" t="s">
        <v>3</v>
      </c>
      <c r="C68" s="16" t="s">
        <v>4</v>
      </c>
      <c r="D68" s="33" t="s">
        <v>8</v>
      </c>
      <c r="E68" s="33" t="s">
        <v>9</v>
      </c>
      <c r="F68" s="33" t="s">
        <v>6</v>
      </c>
      <c r="G68" s="34" t="s">
        <v>11</v>
      </c>
    </row>
    <row r="69" spans="1:7" ht="13.5" thickTop="1" x14ac:dyDescent="0.2">
      <c r="A69" s="10" t="s">
        <v>12</v>
      </c>
      <c r="B69" s="4">
        <v>6</v>
      </c>
      <c r="C69" s="4">
        <v>2</v>
      </c>
      <c r="D69" s="5">
        <v>870441</v>
      </c>
      <c r="E69" s="5">
        <v>643855.75</v>
      </c>
      <c r="F69" s="5">
        <f>SUM(D69-E69)</f>
        <v>226585.25</v>
      </c>
      <c r="G69" s="5">
        <v>58912.17</v>
      </c>
    </row>
    <row r="70" spans="1:7" x14ac:dyDescent="0.2">
      <c r="A70" s="10" t="s">
        <v>13</v>
      </c>
      <c r="B70" s="4">
        <v>3</v>
      </c>
      <c r="C70" s="4">
        <v>1</v>
      </c>
      <c r="D70" s="5">
        <v>19323</v>
      </c>
      <c r="E70" s="5">
        <v>13401.45</v>
      </c>
      <c r="F70" s="5">
        <f>SUM(D70-E70)</f>
        <v>5921.5499999999993</v>
      </c>
      <c r="G70" s="5">
        <v>1539.6</v>
      </c>
    </row>
    <row r="71" spans="1:7" x14ac:dyDescent="0.2">
      <c r="A71" s="10" t="s">
        <v>14</v>
      </c>
      <c r="B71" s="4">
        <v>20</v>
      </c>
      <c r="C71" s="4">
        <v>1</v>
      </c>
      <c r="D71" s="5">
        <v>1495491</v>
      </c>
      <c r="E71" s="5">
        <v>1113390.95</v>
      </c>
      <c r="F71" s="5">
        <f>SUM(D71-E71)</f>
        <v>382100.05000000005</v>
      </c>
      <c r="G71" s="5">
        <v>124182.52</v>
      </c>
    </row>
    <row r="72" spans="1:7" x14ac:dyDescent="0.2">
      <c r="A72" s="23" t="s">
        <v>15</v>
      </c>
      <c r="B72" s="23">
        <f t="shared" ref="B72:G72" si="10">SUM(B69:B71)</f>
        <v>29</v>
      </c>
      <c r="C72" s="23">
        <f t="shared" si="10"/>
        <v>4</v>
      </c>
      <c r="D72" s="36">
        <f t="shared" si="10"/>
        <v>2385255</v>
      </c>
      <c r="E72" s="36">
        <f t="shared" si="10"/>
        <v>1770648.15</v>
      </c>
      <c r="F72" s="36">
        <f t="shared" si="10"/>
        <v>614606.85000000009</v>
      </c>
      <c r="G72" s="36">
        <f t="shared" si="10"/>
        <v>184634.29</v>
      </c>
    </row>
    <row r="73" spans="1:7" x14ac:dyDescent="0.2">
      <c r="A73" s="6"/>
      <c r="B73" s="6"/>
      <c r="C73" s="6"/>
      <c r="D73" s="27"/>
      <c r="E73" s="27"/>
      <c r="F73" s="27"/>
      <c r="G73" s="27"/>
    </row>
    <row r="74" spans="1:7" ht="13.5" thickBot="1" x14ac:dyDescent="0.25">
      <c r="A74" s="20" t="s">
        <v>27</v>
      </c>
      <c r="B74" s="20"/>
      <c r="C74" s="6"/>
      <c r="D74" s="27"/>
      <c r="E74" s="27"/>
      <c r="F74" s="27"/>
      <c r="G74" s="27"/>
    </row>
    <row r="75" spans="1:7" ht="13.5" thickTop="1" x14ac:dyDescent="0.2">
      <c r="A75" s="19" t="s">
        <v>1</v>
      </c>
      <c r="B75" s="18" t="s">
        <v>2</v>
      </c>
      <c r="C75" s="18" t="s">
        <v>2</v>
      </c>
      <c r="D75" s="31" t="s">
        <v>7</v>
      </c>
      <c r="E75" s="31" t="s">
        <v>7</v>
      </c>
      <c r="F75" s="31" t="s">
        <v>5</v>
      </c>
      <c r="G75" s="38" t="s">
        <v>10</v>
      </c>
    </row>
    <row r="76" spans="1:7" ht="13.5" thickBot="1" x14ac:dyDescent="0.25">
      <c r="A76" s="17" t="s">
        <v>0</v>
      </c>
      <c r="B76" s="16" t="s">
        <v>3</v>
      </c>
      <c r="C76" s="16" t="s">
        <v>4</v>
      </c>
      <c r="D76" s="33" t="s">
        <v>8</v>
      </c>
      <c r="E76" s="33" t="s">
        <v>9</v>
      </c>
      <c r="F76" s="33" t="s">
        <v>6</v>
      </c>
      <c r="G76" s="34" t="s">
        <v>11</v>
      </c>
    </row>
    <row r="77" spans="1:7" ht="13.5" thickTop="1" x14ac:dyDescent="0.2">
      <c r="A77" s="10" t="s">
        <v>12</v>
      </c>
      <c r="B77" s="4">
        <v>45</v>
      </c>
      <c r="C77" s="4">
        <v>14</v>
      </c>
      <c r="D77" s="5">
        <v>2237413</v>
      </c>
      <c r="E77" s="5">
        <v>1633798.6</v>
      </c>
      <c r="F77" s="5">
        <f>SUM(D77-E77)</f>
        <v>603614.39999999991</v>
      </c>
      <c r="G77" s="5">
        <v>156939.74</v>
      </c>
    </row>
    <row r="78" spans="1:7" x14ac:dyDescent="0.2">
      <c r="A78" s="10" t="s">
        <v>13</v>
      </c>
      <c r="B78" s="4">
        <v>25</v>
      </c>
      <c r="C78" s="4">
        <v>8</v>
      </c>
      <c r="D78" s="5">
        <v>1030595.15</v>
      </c>
      <c r="E78" s="5">
        <v>751507.05</v>
      </c>
      <c r="F78" s="5">
        <f>SUM(D78-E78)</f>
        <v>279088.09999999998</v>
      </c>
      <c r="G78" s="5">
        <v>72562.91</v>
      </c>
    </row>
    <row r="79" spans="1:7" x14ac:dyDescent="0.2">
      <c r="A79" s="10" t="s">
        <v>14</v>
      </c>
      <c r="B79" s="4">
        <v>136</v>
      </c>
      <c r="C79" s="4">
        <v>4</v>
      </c>
      <c r="D79" s="5">
        <v>16621872.199999999</v>
      </c>
      <c r="E79" s="5">
        <v>12404976.65</v>
      </c>
      <c r="F79" s="5">
        <f>SUM(D79-E79)</f>
        <v>4216895.5499999989</v>
      </c>
      <c r="G79" s="5">
        <v>1370491.05</v>
      </c>
    </row>
    <row r="80" spans="1:7" x14ac:dyDescent="0.2">
      <c r="A80" s="23" t="s">
        <v>15</v>
      </c>
      <c r="B80" s="23">
        <f t="shared" ref="B80:G80" si="11">SUM(B77:B79)</f>
        <v>206</v>
      </c>
      <c r="C80" s="23">
        <f t="shared" si="11"/>
        <v>26</v>
      </c>
      <c r="D80" s="36">
        <f t="shared" si="11"/>
        <v>19889880.349999998</v>
      </c>
      <c r="E80" s="36">
        <f t="shared" si="11"/>
        <v>14790282.300000001</v>
      </c>
      <c r="F80" s="36">
        <f t="shared" si="11"/>
        <v>5099598.0499999989</v>
      </c>
      <c r="G80" s="36">
        <f t="shared" si="11"/>
        <v>1599993.7</v>
      </c>
    </row>
    <row r="81" spans="1:7" x14ac:dyDescent="0.2">
      <c r="A81" s="6"/>
      <c r="B81" s="6"/>
      <c r="C81" s="6"/>
      <c r="D81" s="27"/>
      <c r="E81" s="27"/>
      <c r="F81" s="27"/>
      <c r="G81" s="27"/>
    </row>
    <row r="82" spans="1:7" ht="13.5" thickBot="1" x14ac:dyDescent="0.25">
      <c r="A82" s="20" t="s">
        <v>28</v>
      </c>
      <c r="B82" s="20"/>
      <c r="C82" s="6"/>
      <c r="D82" s="27"/>
      <c r="E82" s="27"/>
      <c r="F82" s="27"/>
      <c r="G82" s="27"/>
    </row>
    <row r="83" spans="1:7" ht="13.5" thickTop="1" x14ac:dyDescent="0.2">
      <c r="A83" s="19" t="s">
        <v>1</v>
      </c>
      <c r="B83" s="18" t="s">
        <v>2</v>
      </c>
      <c r="C83" s="18" t="s">
        <v>2</v>
      </c>
      <c r="D83" s="31" t="s">
        <v>7</v>
      </c>
      <c r="E83" s="31" t="s">
        <v>7</v>
      </c>
      <c r="F83" s="31" t="s">
        <v>5</v>
      </c>
      <c r="G83" s="38" t="s">
        <v>10</v>
      </c>
    </row>
    <row r="84" spans="1:7" ht="13.5" thickBot="1" x14ac:dyDescent="0.25">
      <c r="A84" s="17" t="s">
        <v>0</v>
      </c>
      <c r="B84" s="16" t="s">
        <v>3</v>
      </c>
      <c r="C84" s="16" t="s">
        <v>4</v>
      </c>
      <c r="D84" s="33" t="s">
        <v>8</v>
      </c>
      <c r="E84" s="33" t="s">
        <v>9</v>
      </c>
      <c r="F84" s="33" t="s">
        <v>6</v>
      </c>
      <c r="G84" s="34" t="s">
        <v>11</v>
      </c>
    </row>
    <row r="85" spans="1:7" ht="13.5" thickTop="1" x14ac:dyDescent="0.2">
      <c r="A85" s="10" t="s">
        <v>12</v>
      </c>
      <c r="B85" s="2">
        <v>571</v>
      </c>
      <c r="C85" s="2">
        <v>168</v>
      </c>
      <c r="D85" s="1">
        <v>31430267.300000001</v>
      </c>
      <c r="E85" s="1">
        <v>22614781.25</v>
      </c>
      <c r="F85" s="1">
        <f>SUM(D85-E85)</f>
        <v>8815486.0500000007</v>
      </c>
      <c r="G85" s="1">
        <v>2292026.37</v>
      </c>
    </row>
    <row r="86" spans="1:7" x14ac:dyDescent="0.2">
      <c r="A86" s="10" t="s">
        <v>13</v>
      </c>
      <c r="B86" s="2">
        <v>341</v>
      </c>
      <c r="C86" s="2">
        <v>113</v>
      </c>
      <c r="D86" s="1">
        <v>13744864.699999999</v>
      </c>
      <c r="E86" s="1">
        <v>9914037.8499999996</v>
      </c>
      <c r="F86" s="1">
        <f>SUM(D86-E86)</f>
        <v>3830826.8499999996</v>
      </c>
      <c r="G86" s="1">
        <v>996014.98</v>
      </c>
    </row>
    <row r="87" spans="1:7" x14ac:dyDescent="0.2">
      <c r="A87" s="10" t="s">
        <v>17</v>
      </c>
      <c r="B87" s="2">
        <v>470</v>
      </c>
      <c r="C87" s="2">
        <v>5</v>
      </c>
      <c r="D87" s="1">
        <v>31531033.300000001</v>
      </c>
      <c r="E87" s="1">
        <v>24225459.949999999</v>
      </c>
      <c r="F87" s="1">
        <f>SUM(D87-E87)</f>
        <v>7305573.3500000015</v>
      </c>
      <c r="G87" s="1">
        <v>1315003.2</v>
      </c>
    </row>
    <row r="88" spans="1:7" x14ac:dyDescent="0.2">
      <c r="A88" s="10" t="s">
        <v>14</v>
      </c>
      <c r="B88" s="4">
        <v>234</v>
      </c>
      <c r="C88" s="4">
        <v>5</v>
      </c>
      <c r="D88" s="5">
        <v>23442583.699999999</v>
      </c>
      <c r="E88" s="5">
        <v>17811233.5</v>
      </c>
      <c r="F88" s="5">
        <f>SUM(D88-E88)</f>
        <v>5631350.1999999993</v>
      </c>
      <c r="G88" s="5">
        <v>1830188.82</v>
      </c>
    </row>
    <row r="89" spans="1:7" x14ac:dyDescent="0.2">
      <c r="A89" s="23" t="s">
        <v>15</v>
      </c>
      <c r="B89" s="23">
        <f t="shared" ref="B89:G89" si="12">SUM(B85:B88)</f>
        <v>1616</v>
      </c>
      <c r="C89" s="23">
        <f t="shared" si="12"/>
        <v>291</v>
      </c>
      <c r="D89" s="36">
        <f t="shared" si="12"/>
        <v>100148749</v>
      </c>
      <c r="E89" s="36">
        <f t="shared" si="12"/>
        <v>74565512.549999997</v>
      </c>
      <c r="F89" s="36">
        <f t="shared" si="12"/>
        <v>25583236.449999999</v>
      </c>
      <c r="G89" s="36">
        <f t="shared" si="12"/>
        <v>6433233.3700000001</v>
      </c>
    </row>
    <row r="90" spans="1:7" x14ac:dyDescent="0.2">
      <c r="A90" s="6"/>
      <c r="B90" s="6"/>
      <c r="C90" s="6"/>
      <c r="D90" s="27"/>
      <c r="E90" s="27"/>
      <c r="F90" s="27"/>
      <c r="G90" s="27"/>
    </row>
    <row r="91" spans="1:7" ht="13.5" thickBot="1" x14ac:dyDescent="0.25">
      <c r="A91" s="20" t="s">
        <v>29</v>
      </c>
      <c r="B91" s="20"/>
      <c r="C91" s="6"/>
      <c r="D91" s="27"/>
      <c r="E91" s="27"/>
      <c r="F91" s="27"/>
      <c r="G91" s="27"/>
    </row>
    <row r="92" spans="1:7" ht="13.5" thickTop="1" x14ac:dyDescent="0.2">
      <c r="A92" s="19" t="s">
        <v>1</v>
      </c>
      <c r="B92" s="18" t="s">
        <v>2</v>
      </c>
      <c r="C92" s="18" t="s">
        <v>2</v>
      </c>
      <c r="D92" s="31" t="s">
        <v>7</v>
      </c>
      <c r="E92" s="31" t="s">
        <v>7</v>
      </c>
      <c r="F92" s="31" t="s">
        <v>5</v>
      </c>
      <c r="G92" s="38" t="s">
        <v>10</v>
      </c>
    </row>
    <row r="93" spans="1:7" ht="13.5" thickBot="1" x14ac:dyDescent="0.25">
      <c r="A93" s="17" t="s">
        <v>0</v>
      </c>
      <c r="B93" s="16" t="s">
        <v>3</v>
      </c>
      <c r="C93" s="16" t="s">
        <v>4</v>
      </c>
      <c r="D93" s="33" t="s">
        <v>8</v>
      </c>
      <c r="E93" s="33" t="s">
        <v>9</v>
      </c>
      <c r="F93" s="33" t="s">
        <v>6</v>
      </c>
      <c r="G93" s="34" t="s">
        <v>11</v>
      </c>
    </row>
    <row r="94" spans="1:7" ht="13.5" thickTop="1" x14ac:dyDescent="0.2">
      <c r="A94" s="10" t="s">
        <v>12</v>
      </c>
      <c r="B94" s="4">
        <v>22</v>
      </c>
      <c r="C94" s="4">
        <v>6</v>
      </c>
      <c r="D94" s="5">
        <v>754517</v>
      </c>
      <c r="E94" s="5">
        <v>546323.85</v>
      </c>
      <c r="F94" s="5">
        <f>SUM(D94-E94)</f>
        <v>208193.15000000002</v>
      </c>
      <c r="G94" s="5">
        <v>54130.22</v>
      </c>
    </row>
    <row r="95" spans="1:7" x14ac:dyDescent="0.2">
      <c r="A95" s="10" t="s">
        <v>13</v>
      </c>
      <c r="B95" s="4">
        <v>9</v>
      </c>
      <c r="C95" s="4">
        <v>3</v>
      </c>
      <c r="D95" s="5">
        <v>225767</v>
      </c>
      <c r="E95" s="5">
        <v>164236.15</v>
      </c>
      <c r="F95" s="5">
        <f>SUM(D95-E95)</f>
        <v>61530.850000000006</v>
      </c>
      <c r="G95" s="5">
        <v>15998.02</v>
      </c>
    </row>
    <row r="96" spans="1:7" x14ac:dyDescent="0.2">
      <c r="A96" s="10" t="s">
        <v>14</v>
      </c>
      <c r="B96" s="4">
        <v>121</v>
      </c>
      <c r="C96" s="4">
        <v>3</v>
      </c>
      <c r="D96" s="5">
        <v>7381031</v>
      </c>
      <c r="E96" s="5">
        <v>5606382.6500000004</v>
      </c>
      <c r="F96" s="5">
        <f>SUM(D96-E96)</f>
        <v>1774648.3499999996</v>
      </c>
      <c r="G96" s="5">
        <v>576760.71</v>
      </c>
    </row>
    <row r="97" spans="1:7" x14ac:dyDescent="0.2">
      <c r="A97" s="23" t="s">
        <v>15</v>
      </c>
      <c r="B97" s="23">
        <f t="shared" ref="B97:G97" si="13">SUM(B94:B96)</f>
        <v>152</v>
      </c>
      <c r="C97" s="23">
        <f t="shared" si="13"/>
        <v>12</v>
      </c>
      <c r="D97" s="36">
        <f t="shared" si="13"/>
        <v>8361315</v>
      </c>
      <c r="E97" s="36">
        <f t="shared" si="13"/>
        <v>6316942.6500000004</v>
      </c>
      <c r="F97" s="36">
        <f t="shared" si="13"/>
        <v>2044372.3499999996</v>
      </c>
      <c r="G97" s="36">
        <f t="shared" si="13"/>
        <v>646888.94999999995</v>
      </c>
    </row>
    <row r="98" spans="1:7" x14ac:dyDescent="0.2">
      <c r="A98" s="6"/>
      <c r="B98" s="6"/>
      <c r="C98" s="6"/>
      <c r="D98" s="27"/>
      <c r="E98" s="27"/>
      <c r="F98" s="27"/>
      <c r="G98" s="27"/>
    </row>
    <row r="99" spans="1:7" ht="13.5" thickBot="1" x14ac:dyDescent="0.25">
      <c r="A99" s="20" t="s">
        <v>30</v>
      </c>
      <c r="B99" s="20"/>
      <c r="C99" s="6"/>
      <c r="D99" s="27"/>
      <c r="E99" s="27"/>
      <c r="F99" s="27"/>
      <c r="G99" s="27"/>
    </row>
    <row r="100" spans="1:7" ht="13.5" thickTop="1" x14ac:dyDescent="0.2">
      <c r="A100" s="19" t="s">
        <v>1</v>
      </c>
      <c r="B100" s="18" t="s">
        <v>2</v>
      </c>
      <c r="C100" s="18" t="s">
        <v>2</v>
      </c>
      <c r="D100" s="31" t="s">
        <v>7</v>
      </c>
      <c r="E100" s="31" t="s">
        <v>7</v>
      </c>
      <c r="F100" s="31" t="s">
        <v>5</v>
      </c>
      <c r="G100" s="38" t="s">
        <v>10</v>
      </c>
    </row>
    <row r="101" spans="1:7" ht="13.5" thickBot="1" x14ac:dyDescent="0.25">
      <c r="A101" s="17" t="s">
        <v>0</v>
      </c>
      <c r="B101" s="16" t="s">
        <v>3</v>
      </c>
      <c r="C101" s="16" t="s">
        <v>4</v>
      </c>
      <c r="D101" s="33" t="s">
        <v>8</v>
      </c>
      <c r="E101" s="33" t="s">
        <v>9</v>
      </c>
      <c r="F101" s="33" t="s">
        <v>6</v>
      </c>
      <c r="G101" s="34" t="s">
        <v>11</v>
      </c>
    </row>
    <row r="102" spans="1:7" ht="13.5" thickTop="1" x14ac:dyDescent="0.2">
      <c r="A102" s="10" t="s">
        <v>12</v>
      </c>
      <c r="B102" s="4">
        <v>116</v>
      </c>
      <c r="C102" s="4">
        <v>38</v>
      </c>
      <c r="D102" s="5">
        <v>3397828.75</v>
      </c>
      <c r="E102" s="5">
        <v>2477858.15</v>
      </c>
      <c r="F102" s="5">
        <f>SUM(D102-E102)</f>
        <v>919970.60000000009</v>
      </c>
      <c r="G102" s="5">
        <v>239192.36</v>
      </c>
    </row>
    <row r="103" spans="1:7" x14ac:dyDescent="0.2">
      <c r="A103" s="10" t="s">
        <v>13</v>
      </c>
      <c r="B103" s="4">
        <v>24</v>
      </c>
      <c r="C103" s="4">
        <v>8</v>
      </c>
      <c r="D103" s="5">
        <v>513896</v>
      </c>
      <c r="E103" s="5">
        <v>374525.8</v>
      </c>
      <c r="F103" s="5">
        <f>SUM(D103-E103)</f>
        <v>139370.20000000001</v>
      </c>
      <c r="G103" s="5">
        <v>36236.25</v>
      </c>
    </row>
    <row r="104" spans="1:7" x14ac:dyDescent="0.2">
      <c r="A104" s="10" t="s">
        <v>16</v>
      </c>
      <c r="B104" s="4">
        <v>6</v>
      </c>
      <c r="C104" s="4">
        <v>1</v>
      </c>
      <c r="D104" s="5">
        <v>192530.9</v>
      </c>
      <c r="E104" s="5">
        <v>138345.65</v>
      </c>
      <c r="F104" s="5">
        <f>SUM(D104-E104)</f>
        <v>54185.25</v>
      </c>
      <c r="G104" s="5">
        <v>14088.17</v>
      </c>
    </row>
    <row r="105" spans="1:7" x14ac:dyDescent="0.2">
      <c r="A105" s="10" t="s">
        <v>17</v>
      </c>
      <c r="B105" s="4">
        <v>41</v>
      </c>
      <c r="C105" s="4">
        <v>1</v>
      </c>
      <c r="D105" s="5">
        <v>1583160.2</v>
      </c>
      <c r="E105" s="5">
        <v>1190224.75</v>
      </c>
      <c r="F105" s="5">
        <f>SUM(D105-E105)</f>
        <v>392935.44999999995</v>
      </c>
      <c r="G105" s="5">
        <v>70728.38</v>
      </c>
    </row>
    <row r="106" spans="1:7" x14ac:dyDescent="0.2">
      <c r="A106" s="10" t="s">
        <v>14</v>
      </c>
      <c r="B106" s="4">
        <v>504</v>
      </c>
      <c r="C106" s="4">
        <v>12</v>
      </c>
      <c r="D106" s="5">
        <v>35014601.149999999</v>
      </c>
      <c r="E106" s="5">
        <v>26191391.350000001</v>
      </c>
      <c r="F106" s="5">
        <f>SUM(D106-E106)</f>
        <v>8823209.799999997</v>
      </c>
      <c r="G106" s="5">
        <v>2867543.19</v>
      </c>
    </row>
    <row r="107" spans="1:7" x14ac:dyDescent="0.2">
      <c r="A107" s="23" t="s">
        <v>15</v>
      </c>
      <c r="B107" s="23">
        <f t="shared" ref="B107:G107" si="14">SUM(B102:B106)</f>
        <v>691</v>
      </c>
      <c r="C107" s="23">
        <f t="shared" si="14"/>
        <v>60</v>
      </c>
      <c r="D107" s="36">
        <f t="shared" si="14"/>
        <v>40702017</v>
      </c>
      <c r="E107" s="36">
        <f t="shared" si="14"/>
        <v>30372345.700000003</v>
      </c>
      <c r="F107" s="36">
        <f t="shared" si="14"/>
        <v>10329671.299999997</v>
      </c>
      <c r="G107" s="36">
        <f t="shared" si="14"/>
        <v>3227788.35</v>
      </c>
    </row>
    <row r="108" spans="1:7" x14ac:dyDescent="0.2">
      <c r="A108" s="6"/>
      <c r="B108" s="6"/>
      <c r="C108" s="6"/>
      <c r="D108" s="27"/>
      <c r="E108" s="27"/>
      <c r="F108" s="27"/>
      <c r="G108" s="27"/>
    </row>
    <row r="109" spans="1:7" ht="13.5" thickBot="1" x14ac:dyDescent="0.25">
      <c r="A109" s="20" t="s">
        <v>31</v>
      </c>
      <c r="B109" s="20"/>
      <c r="C109" s="6"/>
      <c r="D109" s="27"/>
      <c r="E109" s="27"/>
      <c r="F109" s="27"/>
      <c r="G109" s="27"/>
    </row>
    <row r="110" spans="1:7" ht="13.5" thickTop="1" x14ac:dyDescent="0.2">
      <c r="A110" s="19" t="s">
        <v>1</v>
      </c>
      <c r="B110" s="18" t="s">
        <v>2</v>
      </c>
      <c r="C110" s="18" t="s">
        <v>2</v>
      </c>
      <c r="D110" s="31" t="s">
        <v>7</v>
      </c>
      <c r="E110" s="31" t="s">
        <v>7</v>
      </c>
      <c r="F110" s="31" t="s">
        <v>5</v>
      </c>
      <c r="G110" s="38" t="s">
        <v>10</v>
      </c>
    </row>
    <row r="111" spans="1:7" ht="13.5" thickBot="1" x14ac:dyDescent="0.25">
      <c r="A111" s="17" t="s">
        <v>0</v>
      </c>
      <c r="B111" s="16" t="s">
        <v>3</v>
      </c>
      <c r="C111" s="16" t="s">
        <v>4</v>
      </c>
      <c r="D111" s="33" t="s">
        <v>8</v>
      </c>
      <c r="E111" s="33" t="s">
        <v>9</v>
      </c>
      <c r="F111" s="33" t="s">
        <v>6</v>
      </c>
      <c r="G111" s="34" t="s">
        <v>11</v>
      </c>
    </row>
    <row r="112" spans="1:7" ht="13.5" thickTop="1" x14ac:dyDescent="0.2">
      <c r="A112" s="10" t="s">
        <v>12</v>
      </c>
      <c r="B112" s="4">
        <v>6</v>
      </c>
      <c r="C112" s="4">
        <v>2</v>
      </c>
      <c r="D112" s="5">
        <v>100783.55</v>
      </c>
      <c r="E112" s="5">
        <v>76457.5</v>
      </c>
      <c r="F112" s="5">
        <f>SUM(D112-E112)</f>
        <v>24326.050000000003</v>
      </c>
      <c r="G112" s="5">
        <v>6324.77</v>
      </c>
    </row>
    <row r="113" spans="1:7" x14ac:dyDescent="0.2">
      <c r="A113" s="10" t="s">
        <v>14</v>
      </c>
      <c r="B113" s="4">
        <v>179</v>
      </c>
      <c r="C113" s="4">
        <v>6</v>
      </c>
      <c r="D113" s="5">
        <v>12793360.699999999</v>
      </c>
      <c r="E113" s="5">
        <v>9597776.1500000004</v>
      </c>
      <c r="F113" s="5">
        <f>SUM(D113-E113)</f>
        <v>3195584.5499999989</v>
      </c>
      <c r="G113" s="5">
        <v>1038564.98</v>
      </c>
    </row>
    <row r="114" spans="1:7" x14ac:dyDescent="0.2">
      <c r="A114" s="23" t="s">
        <v>15</v>
      </c>
      <c r="B114" s="23">
        <f t="shared" ref="B114:G114" si="15">SUM(B112:B113)</f>
        <v>185</v>
      </c>
      <c r="C114" s="23">
        <f t="shared" si="15"/>
        <v>8</v>
      </c>
      <c r="D114" s="36">
        <f t="shared" si="15"/>
        <v>12894144.25</v>
      </c>
      <c r="E114" s="36">
        <f t="shared" si="15"/>
        <v>9674233.6500000004</v>
      </c>
      <c r="F114" s="36">
        <f t="shared" si="15"/>
        <v>3219910.5999999987</v>
      </c>
      <c r="G114" s="36">
        <f t="shared" si="15"/>
        <v>1044889.75</v>
      </c>
    </row>
    <row r="115" spans="1:7" x14ac:dyDescent="0.2">
      <c r="A115" s="10"/>
      <c r="B115" s="10"/>
      <c r="C115" s="10"/>
      <c r="D115" s="27"/>
      <c r="E115" s="27"/>
      <c r="F115" s="27"/>
      <c r="G115" s="27"/>
    </row>
    <row r="116" spans="1:7" x14ac:dyDescent="0.2">
      <c r="A116" s="10"/>
      <c r="B116" s="10"/>
      <c r="C116" s="10"/>
      <c r="D116" s="27"/>
      <c r="E116" s="27"/>
      <c r="F116" s="27"/>
      <c r="G116" s="27"/>
    </row>
    <row r="117" spans="1:7" ht="13.5" thickBot="1" x14ac:dyDescent="0.25">
      <c r="A117" s="20" t="s">
        <v>32</v>
      </c>
      <c r="B117" s="20"/>
      <c r="C117" s="6"/>
      <c r="D117" s="27"/>
      <c r="E117" s="27"/>
      <c r="F117" s="27"/>
      <c r="G117" s="27"/>
    </row>
    <row r="118" spans="1:7" ht="13.5" thickTop="1" x14ac:dyDescent="0.2">
      <c r="A118" s="19" t="s">
        <v>1</v>
      </c>
      <c r="B118" s="18" t="s">
        <v>2</v>
      </c>
      <c r="C118" s="18" t="s">
        <v>2</v>
      </c>
      <c r="D118" s="31" t="s">
        <v>7</v>
      </c>
      <c r="E118" s="31" t="s">
        <v>7</v>
      </c>
      <c r="F118" s="31" t="s">
        <v>5</v>
      </c>
      <c r="G118" s="38" t="s">
        <v>10</v>
      </c>
    </row>
    <row r="119" spans="1:7" ht="13.5" thickBot="1" x14ac:dyDescent="0.25">
      <c r="A119" s="17" t="s">
        <v>0</v>
      </c>
      <c r="B119" s="16" t="s">
        <v>3</v>
      </c>
      <c r="C119" s="16" t="s">
        <v>4</v>
      </c>
      <c r="D119" s="33" t="s">
        <v>8</v>
      </c>
      <c r="E119" s="33" t="s">
        <v>9</v>
      </c>
      <c r="F119" s="33" t="s">
        <v>6</v>
      </c>
      <c r="G119" s="34" t="s">
        <v>11</v>
      </c>
    </row>
    <row r="120" spans="1:7" ht="13.5" thickTop="1" x14ac:dyDescent="0.2">
      <c r="A120" s="10" t="s">
        <v>12</v>
      </c>
      <c r="B120" s="4">
        <v>456</v>
      </c>
      <c r="C120" s="4">
        <v>149</v>
      </c>
      <c r="D120" s="5">
        <v>16132555.35</v>
      </c>
      <c r="E120" s="5">
        <v>11591225.75</v>
      </c>
      <c r="F120" s="5">
        <f>SUM(D120-E120)</f>
        <v>4541329.5999999996</v>
      </c>
      <c r="G120" s="5">
        <v>1180745.7</v>
      </c>
    </row>
    <row r="121" spans="1:7" x14ac:dyDescent="0.2">
      <c r="A121" s="10" t="s">
        <v>13</v>
      </c>
      <c r="B121" s="4">
        <v>153</v>
      </c>
      <c r="C121" s="4">
        <v>52</v>
      </c>
      <c r="D121" s="5">
        <v>4150053.6</v>
      </c>
      <c r="E121" s="5">
        <v>2953061.6</v>
      </c>
      <c r="F121" s="5">
        <f>SUM(D121-E121)</f>
        <v>1196992</v>
      </c>
      <c r="G121" s="5">
        <v>311217.91999999998</v>
      </c>
    </row>
    <row r="122" spans="1:7" x14ac:dyDescent="0.2">
      <c r="A122" s="10" t="s">
        <v>14</v>
      </c>
      <c r="B122" s="4">
        <v>199</v>
      </c>
      <c r="C122" s="4">
        <v>5</v>
      </c>
      <c r="D122" s="5">
        <v>13872207.949999999</v>
      </c>
      <c r="E122" s="5">
        <v>10503342.949999999</v>
      </c>
      <c r="F122" s="5">
        <f>SUM(D122-E122)</f>
        <v>3368865</v>
      </c>
      <c r="G122" s="5">
        <v>1094881.1299999999</v>
      </c>
    </row>
    <row r="123" spans="1:7" x14ac:dyDescent="0.2">
      <c r="A123" s="23" t="s">
        <v>15</v>
      </c>
      <c r="B123" s="23">
        <f t="shared" ref="B123:G123" si="16">SUM(B120:B122)</f>
        <v>808</v>
      </c>
      <c r="C123" s="23">
        <f t="shared" si="16"/>
        <v>206</v>
      </c>
      <c r="D123" s="36">
        <f t="shared" si="16"/>
        <v>34154816.899999999</v>
      </c>
      <c r="E123" s="36">
        <f t="shared" si="16"/>
        <v>25047630.299999997</v>
      </c>
      <c r="F123" s="36">
        <f t="shared" si="16"/>
        <v>9107186.5999999996</v>
      </c>
      <c r="G123" s="36">
        <f t="shared" si="16"/>
        <v>2586844.75</v>
      </c>
    </row>
    <row r="124" spans="1:7" x14ac:dyDescent="0.2">
      <c r="A124" s="6"/>
      <c r="B124" s="6"/>
      <c r="C124" s="6"/>
      <c r="D124" s="27"/>
      <c r="E124" s="27"/>
      <c r="F124" s="27"/>
      <c r="G124" s="27"/>
    </row>
    <row r="125" spans="1:7" ht="13.5" thickBot="1" x14ac:dyDescent="0.25">
      <c r="A125" s="20" t="s">
        <v>33</v>
      </c>
      <c r="B125" s="20"/>
      <c r="C125" s="6"/>
      <c r="D125" s="27"/>
      <c r="E125" s="27"/>
      <c r="F125" s="27"/>
      <c r="G125" s="27"/>
    </row>
    <row r="126" spans="1:7" ht="13.5" thickTop="1" x14ac:dyDescent="0.2">
      <c r="A126" s="19" t="s">
        <v>1</v>
      </c>
      <c r="B126" s="18" t="s">
        <v>2</v>
      </c>
      <c r="C126" s="18" t="s">
        <v>2</v>
      </c>
      <c r="D126" s="31" t="s">
        <v>7</v>
      </c>
      <c r="E126" s="31" t="s">
        <v>7</v>
      </c>
      <c r="F126" s="31" t="s">
        <v>5</v>
      </c>
      <c r="G126" s="38" t="s">
        <v>10</v>
      </c>
    </row>
    <row r="127" spans="1:7" ht="13.5" thickBot="1" x14ac:dyDescent="0.25">
      <c r="A127" s="17" t="s">
        <v>0</v>
      </c>
      <c r="B127" s="16" t="s">
        <v>3</v>
      </c>
      <c r="C127" s="16" t="s">
        <v>4</v>
      </c>
      <c r="D127" s="33" t="s">
        <v>8</v>
      </c>
      <c r="E127" s="33" t="s">
        <v>9</v>
      </c>
      <c r="F127" s="33" t="s">
        <v>6</v>
      </c>
      <c r="G127" s="34" t="s">
        <v>11</v>
      </c>
    </row>
    <row r="128" spans="1:7" ht="13.5" thickTop="1" x14ac:dyDescent="0.2">
      <c r="A128" s="10" t="s">
        <v>12</v>
      </c>
      <c r="B128" s="4">
        <v>46</v>
      </c>
      <c r="C128" s="4">
        <v>14</v>
      </c>
      <c r="D128" s="5">
        <v>2047898</v>
      </c>
      <c r="E128" s="5">
        <v>1477623.55</v>
      </c>
      <c r="F128" s="5">
        <f>SUM(D128-E128)</f>
        <v>570274.44999999995</v>
      </c>
      <c r="G128" s="5">
        <v>148271.35999999999</v>
      </c>
    </row>
    <row r="129" spans="1:7" x14ac:dyDescent="0.2">
      <c r="A129" s="10" t="s">
        <v>13</v>
      </c>
      <c r="B129" s="4">
        <v>30</v>
      </c>
      <c r="C129" s="4">
        <v>10</v>
      </c>
      <c r="D129" s="5">
        <v>1421423</v>
      </c>
      <c r="E129" s="5">
        <v>1062976.1000000001</v>
      </c>
      <c r="F129" s="5">
        <f>SUM(D129-E129)</f>
        <v>358446.89999999991</v>
      </c>
      <c r="G129" s="5">
        <v>93196.19</v>
      </c>
    </row>
    <row r="130" spans="1:7" x14ac:dyDescent="0.2">
      <c r="A130" s="10" t="s">
        <v>14</v>
      </c>
      <c r="B130" s="4">
        <v>49</v>
      </c>
      <c r="C130" s="4">
        <v>1</v>
      </c>
      <c r="D130" s="5">
        <v>5614459.25</v>
      </c>
      <c r="E130" s="5">
        <v>4191953.95</v>
      </c>
      <c r="F130" s="5">
        <f>SUM(D130-E130)</f>
        <v>1422505.2999999998</v>
      </c>
      <c r="G130" s="5">
        <v>462314.22</v>
      </c>
    </row>
    <row r="131" spans="1:7" x14ac:dyDescent="0.2">
      <c r="A131" s="23" t="s">
        <v>15</v>
      </c>
      <c r="B131" s="23">
        <f t="shared" ref="B131:G131" si="17">SUM(B128:B130)</f>
        <v>125</v>
      </c>
      <c r="C131" s="23">
        <f t="shared" si="17"/>
        <v>25</v>
      </c>
      <c r="D131" s="36">
        <f t="shared" si="17"/>
        <v>9083780.25</v>
      </c>
      <c r="E131" s="36">
        <f t="shared" si="17"/>
        <v>6732553.6000000006</v>
      </c>
      <c r="F131" s="36">
        <f t="shared" si="17"/>
        <v>2351226.6499999994</v>
      </c>
      <c r="G131" s="36">
        <f t="shared" si="17"/>
        <v>703781.77</v>
      </c>
    </row>
    <row r="132" spans="1:7" x14ac:dyDescent="0.2">
      <c r="A132" s="6"/>
      <c r="B132" s="6"/>
      <c r="C132" s="6"/>
      <c r="D132" s="27"/>
      <c r="E132" s="27"/>
      <c r="F132" s="27"/>
      <c r="G132" s="27"/>
    </row>
    <row r="133" spans="1:7" ht="13.5" thickBot="1" x14ac:dyDescent="0.25">
      <c r="A133" s="20" t="s">
        <v>34</v>
      </c>
      <c r="B133" s="20"/>
      <c r="C133" s="6"/>
      <c r="D133" s="27"/>
      <c r="E133" s="27"/>
      <c r="F133" s="27"/>
      <c r="G133" s="27"/>
    </row>
    <row r="134" spans="1:7" ht="13.5" thickTop="1" x14ac:dyDescent="0.2">
      <c r="A134" s="19" t="s">
        <v>1</v>
      </c>
      <c r="B134" s="18" t="s">
        <v>2</v>
      </c>
      <c r="C134" s="18" t="s">
        <v>2</v>
      </c>
      <c r="D134" s="31" t="s">
        <v>7</v>
      </c>
      <c r="E134" s="31" t="s">
        <v>7</v>
      </c>
      <c r="F134" s="31" t="s">
        <v>5</v>
      </c>
      <c r="G134" s="38" t="s">
        <v>10</v>
      </c>
    </row>
    <row r="135" spans="1:7" ht="13.5" thickBot="1" x14ac:dyDescent="0.25">
      <c r="A135" s="17" t="s">
        <v>0</v>
      </c>
      <c r="B135" s="16" t="s">
        <v>3</v>
      </c>
      <c r="C135" s="16" t="s">
        <v>4</v>
      </c>
      <c r="D135" s="33" t="s">
        <v>8</v>
      </c>
      <c r="E135" s="33" t="s">
        <v>9</v>
      </c>
      <c r="F135" s="33" t="s">
        <v>6</v>
      </c>
      <c r="G135" s="34" t="s">
        <v>11</v>
      </c>
    </row>
    <row r="136" spans="1:7" ht="13.5" thickTop="1" x14ac:dyDescent="0.2">
      <c r="A136" s="10" t="s">
        <v>12</v>
      </c>
      <c r="B136" s="4">
        <v>38</v>
      </c>
      <c r="C136" s="4">
        <v>11</v>
      </c>
      <c r="D136" s="5">
        <v>1890702.1</v>
      </c>
      <c r="E136" s="5">
        <v>1396106.85</v>
      </c>
      <c r="F136" s="5">
        <f>SUM(D136-E136)</f>
        <v>494595.25</v>
      </c>
      <c r="G136" s="5">
        <v>128594.77</v>
      </c>
    </row>
    <row r="137" spans="1:7" x14ac:dyDescent="0.2">
      <c r="A137" s="10" t="s">
        <v>13</v>
      </c>
      <c r="B137" s="4">
        <v>16</v>
      </c>
      <c r="C137" s="4">
        <v>5</v>
      </c>
      <c r="D137" s="5">
        <v>364062.5</v>
      </c>
      <c r="E137" s="5">
        <v>252907.7</v>
      </c>
      <c r="F137" s="5">
        <f>SUM(D137-E137)</f>
        <v>111154.79999999999</v>
      </c>
      <c r="G137" s="5">
        <v>28900.25</v>
      </c>
    </row>
    <row r="138" spans="1:7" x14ac:dyDescent="0.2">
      <c r="A138" s="10" t="s">
        <v>14</v>
      </c>
      <c r="B138" s="4">
        <v>110</v>
      </c>
      <c r="C138" s="4">
        <v>4</v>
      </c>
      <c r="D138" s="5">
        <v>5937611.4500000002</v>
      </c>
      <c r="E138" s="5">
        <v>4409084.5</v>
      </c>
      <c r="F138" s="5">
        <f>SUM(D138-E138)</f>
        <v>1528526.9500000002</v>
      </c>
      <c r="G138" s="5">
        <v>496771.26</v>
      </c>
    </row>
    <row r="139" spans="1:7" x14ac:dyDescent="0.2">
      <c r="A139" s="23" t="s">
        <v>15</v>
      </c>
      <c r="B139" s="23">
        <f t="shared" ref="B139:G139" si="18">SUM(B136:B138)</f>
        <v>164</v>
      </c>
      <c r="C139" s="23">
        <f t="shared" si="18"/>
        <v>20</v>
      </c>
      <c r="D139" s="36">
        <f t="shared" si="18"/>
        <v>8192376.0500000007</v>
      </c>
      <c r="E139" s="36">
        <f t="shared" si="18"/>
        <v>6058099.0499999998</v>
      </c>
      <c r="F139" s="36">
        <f t="shared" si="18"/>
        <v>2134277</v>
      </c>
      <c r="G139" s="36">
        <f t="shared" si="18"/>
        <v>654266.28</v>
      </c>
    </row>
    <row r="140" spans="1:7" x14ac:dyDescent="0.2">
      <c r="A140" s="6"/>
      <c r="B140" s="6"/>
      <c r="C140" s="6"/>
      <c r="D140" s="27"/>
      <c r="E140" s="27"/>
      <c r="F140" s="27"/>
      <c r="G140" s="27"/>
    </row>
    <row r="141" spans="1:7" ht="13.5" thickBot="1" x14ac:dyDescent="0.25">
      <c r="A141" s="20" t="s">
        <v>35</v>
      </c>
      <c r="B141" s="20"/>
      <c r="C141" s="6"/>
      <c r="D141" s="27"/>
      <c r="E141" s="27"/>
      <c r="F141" s="27"/>
      <c r="G141" s="27"/>
    </row>
    <row r="142" spans="1:7" ht="13.5" thickTop="1" x14ac:dyDescent="0.2">
      <c r="A142" s="19" t="s">
        <v>1</v>
      </c>
      <c r="B142" s="18" t="s">
        <v>2</v>
      </c>
      <c r="C142" s="18" t="s">
        <v>2</v>
      </c>
      <c r="D142" s="31" t="s">
        <v>7</v>
      </c>
      <c r="E142" s="31" t="s">
        <v>7</v>
      </c>
      <c r="F142" s="31" t="s">
        <v>5</v>
      </c>
      <c r="G142" s="38" t="s">
        <v>10</v>
      </c>
    </row>
    <row r="143" spans="1:7" ht="13.5" thickBot="1" x14ac:dyDescent="0.25">
      <c r="A143" s="17" t="s">
        <v>0</v>
      </c>
      <c r="B143" s="16" t="s">
        <v>3</v>
      </c>
      <c r="C143" s="16" t="s">
        <v>4</v>
      </c>
      <c r="D143" s="33" t="s">
        <v>8</v>
      </c>
      <c r="E143" s="33" t="s">
        <v>9</v>
      </c>
      <c r="F143" s="33" t="s">
        <v>6</v>
      </c>
      <c r="G143" s="34" t="s">
        <v>11</v>
      </c>
    </row>
    <row r="144" spans="1:7" ht="13.5" thickTop="1" x14ac:dyDescent="0.2">
      <c r="A144" s="10" t="s">
        <v>13</v>
      </c>
      <c r="B144" s="4">
        <v>3</v>
      </c>
      <c r="C144" s="4">
        <v>1</v>
      </c>
      <c r="D144" s="5">
        <v>183598</v>
      </c>
      <c r="E144" s="5">
        <v>133645.35</v>
      </c>
      <c r="F144" s="5">
        <f>SUM(D144-E144)</f>
        <v>49952.649999999994</v>
      </c>
      <c r="G144" s="5">
        <v>12987.69</v>
      </c>
    </row>
    <row r="145" spans="1:7" x14ac:dyDescent="0.2">
      <c r="A145" s="10" t="s">
        <v>14</v>
      </c>
      <c r="B145" s="4">
        <v>75</v>
      </c>
      <c r="C145" s="4">
        <v>2</v>
      </c>
      <c r="D145" s="5">
        <v>3713506.4</v>
      </c>
      <c r="E145" s="5">
        <v>2766478.45</v>
      </c>
      <c r="F145" s="5">
        <f>SUM(D145-E145)</f>
        <v>947027.94999999972</v>
      </c>
      <c r="G145" s="5">
        <v>307784.08</v>
      </c>
    </row>
    <row r="146" spans="1:7" x14ac:dyDescent="0.2">
      <c r="A146" s="23" t="s">
        <v>15</v>
      </c>
      <c r="B146" s="23">
        <f t="shared" ref="B146:G146" si="19">SUM(B144:B145)</f>
        <v>78</v>
      </c>
      <c r="C146" s="23">
        <f t="shared" si="19"/>
        <v>3</v>
      </c>
      <c r="D146" s="36">
        <f t="shared" si="19"/>
        <v>3897104.4</v>
      </c>
      <c r="E146" s="36">
        <f t="shared" si="19"/>
        <v>2900123.8000000003</v>
      </c>
      <c r="F146" s="36">
        <f t="shared" si="19"/>
        <v>996980.59999999974</v>
      </c>
      <c r="G146" s="36">
        <f t="shared" si="19"/>
        <v>320771.77</v>
      </c>
    </row>
    <row r="147" spans="1:7" x14ac:dyDescent="0.2">
      <c r="A147" s="6"/>
      <c r="B147" s="6"/>
      <c r="C147" s="6"/>
      <c r="D147" s="27"/>
      <c r="E147" s="27"/>
      <c r="F147" s="27"/>
      <c r="G147" s="27"/>
    </row>
    <row r="148" spans="1:7" ht="13.5" thickBot="1" x14ac:dyDescent="0.25">
      <c r="A148" s="20" t="s">
        <v>36</v>
      </c>
      <c r="B148" s="20"/>
      <c r="C148" s="6"/>
      <c r="D148" s="27"/>
      <c r="E148" s="27"/>
      <c r="F148" s="27"/>
      <c r="G148" s="27"/>
    </row>
    <row r="149" spans="1:7" ht="13.5" thickTop="1" x14ac:dyDescent="0.2">
      <c r="A149" s="19" t="s">
        <v>1</v>
      </c>
      <c r="B149" s="18" t="s">
        <v>2</v>
      </c>
      <c r="C149" s="18" t="s">
        <v>2</v>
      </c>
      <c r="D149" s="31" t="s">
        <v>7</v>
      </c>
      <c r="E149" s="31" t="s">
        <v>7</v>
      </c>
      <c r="F149" s="31" t="s">
        <v>5</v>
      </c>
      <c r="G149" s="38" t="s">
        <v>10</v>
      </c>
    </row>
    <row r="150" spans="1:7" ht="13.5" thickBot="1" x14ac:dyDescent="0.25">
      <c r="A150" s="17" t="s">
        <v>0</v>
      </c>
      <c r="B150" s="16" t="s">
        <v>3</v>
      </c>
      <c r="C150" s="16" t="s">
        <v>4</v>
      </c>
      <c r="D150" s="33" t="s">
        <v>8</v>
      </c>
      <c r="E150" s="33" t="s">
        <v>9</v>
      </c>
      <c r="F150" s="33" t="s">
        <v>6</v>
      </c>
      <c r="G150" s="34" t="s">
        <v>11</v>
      </c>
    </row>
    <row r="151" spans="1:7" ht="13.5" thickTop="1" x14ac:dyDescent="0.2">
      <c r="A151" s="10" t="s">
        <v>12</v>
      </c>
      <c r="B151" s="4">
        <v>78</v>
      </c>
      <c r="C151" s="4">
        <v>23</v>
      </c>
      <c r="D151" s="5">
        <v>2571064.9</v>
      </c>
      <c r="E151" s="5">
        <v>1846827.45</v>
      </c>
      <c r="F151" s="5">
        <f>SUM(D151-E151)</f>
        <v>724237.45</v>
      </c>
      <c r="G151" s="5">
        <v>188301.74</v>
      </c>
    </row>
    <row r="152" spans="1:7" x14ac:dyDescent="0.2">
      <c r="A152" s="10" t="s">
        <v>13</v>
      </c>
      <c r="B152" s="4">
        <v>93</v>
      </c>
      <c r="C152" s="4">
        <v>30</v>
      </c>
      <c r="D152" s="5">
        <v>3261847.45</v>
      </c>
      <c r="E152" s="5">
        <v>2316409.15</v>
      </c>
      <c r="F152" s="5">
        <f>SUM(D152-E152)</f>
        <v>945438.30000000028</v>
      </c>
      <c r="G152" s="5">
        <v>245813.96</v>
      </c>
    </row>
    <row r="153" spans="1:7" x14ac:dyDescent="0.2">
      <c r="A153" s="10" t="s">
        <v>17</v>
      </c>
      <c r="B153" s="4">
        <v>160</v>
      </c>
      <c r="C153" s="4">
        <v>2</v>
      </c>
      <c r="D153" s="5">
        <v>9792773.0999999996</v>
      </c>
      <c r="E153" s="5">
        <v>7463294.4500000002</v>
      </c>
      <c r="F153" s="5">
        <f>SUM(D153-E153)</f>
        <v>2329478.6499999994</v>
      </c>
      <c r="G153" s="5">
        <v>419306.16</v>
      </c>
    </row>
    <row r="154" spans="1:7" x14ac:dyDescent="0.2">
      <c r="A154" s="10" t="s">
        <v>14</v>
      </c>
      <c r="B154" s="4">
        <v>96</v>
      </c>
      <c r="C154" s="4">
        <v>2</v>
      </c>
      <c r="D154" s="5">
        <v>6566371.5999999996</v>
      </c>
      <c r="E154" s="5">
        <v>4792515.95</v>
      </c>
      <c r="F154" s="5">
        <f>SUM(D154-E154)</f>
        <v>1773855.6499999994</v>
      </c>
      <c r="G154" s="5">
        <v>576503.09</v>
      </c>
    </row>
    <row r="155" spans="1:7" x14ac:dyDescent="0.2">
      <c r="A155" s="23" t="s">
        <v>15</v>
      </c>
      <c r="B155" s="23">
        <f t="shared" ref="B155:G155" si="20">SUM(B151:B154)</f>
        <v>427</v>
      </c>
      <c r="C155" s="23">
        <f t="shared" si="20"/>
        <v>57</v>
      </c>
      <c r="D155" s="36">
        <f t="shared" si="20"/>
        <v>22192057.049999997</v>
      </c>
      <c r="E155" s="36">
        <f t="shared" si="20"/>
        <v>16419047</v>
      </c>
      <c r="F155" s="36">
        <f t="shared" si="20"/>
        <v>5773010.0499999989</v>
      </c>
      <c r="G155" s="36">
        <f t="shared" si="20"/>
        <v>1429924.9499999997</v>
      </c>
    </row>
    <row r="156" spans="1:7" x14ac:dyDescent="0.2">
      <c r="A156" s="10"/>
      <c r="B156" s="10"/>
      <c r="C156" s="10"/>
      <c r="D156" s="27"/>
      <c r="E156" s="27"/>
      <c r="F156" s="27"/>
      <c r="G156" s="27"/>
    </row>
    <row r="157" spans="1:7" ht="13.5" thickBot="1" x14ac:dyDescent="0.25">
      <c r="A157" s="20" t="s">
        <v>37</v>
      </c>
      <c r="B157" s="20"/>
      <c r="C157" s="6"/>
      <c r="D157" s="27"/>
      <c r="E157" s="27"/>
      <c r="F157" s="27"/>
      <c r="G157" s="27"/>
    </row>
    <row r="158" spans="1:7" ht="13.5" thickTop="1" x14ac:dyDescent="0.2">
      <c r="A158" s="19" t="s">
        <v>1</v>
      </c>
      <c r="B158" s="18" t="s">
        <v>2</v>
      </c>
      <c r="C158" s="18" t="s">
        <v>2</v>
      </c>
      <c r="D158" s="31" t="s">
        <v>7</v>
      </c>
      <c r="E158" s="31" t="s">
        <v>7</v>
      </c>
      <c r="F158" s="31" t="s">
        <v>5</v>
      </c>
      <c r="G158" s="38" t="s">
        <v>10</v>
      </c>
    </row>
    <row r="159" spans="1:7" ht="13.5" thickBot="1" x14ac:dyDescent="0.25">
      <c r="A159" s="17" t="s">
        <v>0</v>
      </c>
      <c r="B159" s="16" t="s">
        <v>3</v>
      </c>
      <c r="C159" s="16" t="s">
        <v>4</v>
      </c>
      <c r="D159" s="33" t="s">
        <v>8</v>
      </c>
      <c r="E159" s="33" t="s">
        <v>9</v>
      </c>
      <c r="F159" s="33" t="s">
        <v>6</v>
      </c>
      <c r="G159" s="34" t="s">
        <v>11</v>
      </c>
    </row>
    <row r="160" spans="1:7" ht="13.5" thickTop="1" x14ac:dyDescent="0.2">
      <c r="A160" s="10" t="s">
        <v>12</v>
      </c>
      <c r="B160" s="4">
        <v>31</v>
      </c>
      <c r="C160" s="4">
        <v>9</v>
      </c>
      <c r="D160" s="5">
        <v>1494833</v>
      </c>
      <c r="E160" s="5">
        <v>1097972.1499999999</v>
      </c>
      <c r="F160" s="5">
        <f>SUM(D160-E160)</f>
        <v>396860.85000000009</v>
      </c>
      <c r="G160" s="5">
        <v>103183.82</v>
      </c>
    </row>
    <row r="161" spans="1:7" x14ac:dyDescent="0.2">
      <c r="A161" s="10" t="s">
        <v>13</v>
      </c>
      <c r="B161" s="4">
        <v>25</v>
      </c>
      <c r="C161" s="4">
        <v>8</v>
      </c>
      <c r="D161" s="5">
        <v>917207</v>
      </c>
      <c r="E161" s="5">
        <v>674632.45</v>
      </c>
      <c r="F161" s="5">
        <f t="shared" ref="F161:F163" si="21">SUM(D161-E161)</f>
        <v>242574.55000000005</v>
      </c>
      <c r="G161" s="5">
        <v>63069.38</v>
      </c>
    </row>
    <row r="162" spans="1:7" x14ac:dyDescent="0.2">
      <c r="A162" s="10" t="s">
        <v>17</v>
      </c>
      <c r="B162" s="4">
        <v>130</v>
      </c>
      <c r="C162" s="4">
        <v>2</v>
      </c>
      <c r="D162" s="5">
        <v>6918590.75</v>
      </c>
      <c r="E162" s="5">
        <v>5429735.5499999998</v>
      </c>
      <c r="F162" s="5">
        <f t="shared" si="21"/>
        <v>1488855.2000000002</v>
      </c>
      <c r="G162" s="5">
        <v>267993.94</v>
      </c>
    </row>
    <row r="163" spans="1:7" x14ac:dyDescent="0.2">
      <c r="A163" s="10" t="s">
        <v>14</v>
      </c>
      <c r="B163" s="4">
        <v>72</v>
      </c>
      <c r="C163" s="4">
        <v>2</v>
      </c>
      <c r="D163" s="5">
        <v>4500944</v>
      </c>
      <c r="E163" s="5">
        <v>3270219.85</v>
      </c>
      <c r="F163" s="5">
        <f t="shared" si="21"/>
        <v>1230724.1499999999</v>
      </c>
      <c r="G163" s="5">
        <v>399985.35</v>
      </c>
    </row>
    <row r="164" spans="1:7" x14ac:dyDescent="0.2">
      <c r="A164" s="23" t="s">
        <v>15</v>
      </c>
      <c r="B164" s="23">
        <f t="shared" ref="B164:G164" si="22">SUM(B160:B163)</f>
        <v>258</v>
      </c>
      <c r="C164" s="23">
        <f t="shared" si="22"/>
        <v>21</v>
      </c>
      <c r="D164" s="36">
        <f t="shared" si="22"/>
        <v>13831574.75</v>
      </c>
      <c r="E164" s="36">
        <f t="shared" si="22"/>
        <v>10472560</v>
      </c>
      <c r="F164" s="36">
        <f t="shared" si="22"/>
        <v>3359014.7500000005</v>
      </c>
      <c r="G164" s="36">
        <f t="shared" si="22"/>
        <v>834232.49</v>
      </c>
    </row>
    <row r="165" spans="1:7" x14ac:dyDescent="0.2">
      <c r="A165" s="6"/>
      <c r="B165" s="6"/>
      <c r="C165" s="6"/>
      <c r="D165" s="27"/>
      <c r="E165" s="27"/>
      <c r="F165" s="27"/>
      <c r="G165" s="27"/>
    </row>
    <row r="166" spans="1:7" ht="13.5" thickBot="1" x14ac:dyDescent="0.25">
      <c r="A166" s="20" t="s">
        <v>38</v>
      </c>
      <c r="B166" s="20"/>
      <c r="C166" s="6"/>
      <c r="D166" s="27"/>
      <c r="E166" s="27"/>
      <c r="F166" s="27"/>
      <c r="G166" s="27"/>
    </row>
    <row r="167" spans="1:7" ht="13.5" thickTop="1" x14ac:dyDescent="0.2">
      <c r="A167" s="19" t="s">
        <v>1</v>
      </c>
      <c r="B167" s="18" t="s">
        <v>2</v>
      </c>
      <c r="C167" s="18" t="s">
        <v>2</v>
      </c>
      <c r="D167" s="31" t="s">
        <v>7</v>
      </c>
      <c r="E167" s="31" t="s">
        <v>7</v>
      </c>
      <c r="F167" s="31" t="s">
        <v>5</v>
      </c>
      <c r="G167" s="38" t="s">
        <v>10</v>
      </c>
    </row>
    <row r="168" spans="1:7" ht="13.5" thickBot="1" x14ac:dyDescent="0.25">
      <c r="A168" s="17" t="s">
        <v>0</v>
      </c>
      <c r="B168" s="16" t="s">
        <v>3</v>
      </c>
      <c r="C168" s="16" t="s">
        <v>4</v>
      </c>
      <c r="D168" s="33" t="s">
        <v>8</v>
      </c>
      <c r="E168" s="33" t="s">
        <v>9</v>
      </c>
      <c r="F168" s="33" t="s">
        <v>6</v>
      </c>
      <c r="G168" s="34" t="s">
        <v>11</v>
      </c>
    </row>
    <row r="169" spans="1:7" ht="13.5" thickTop="1" x14ac:dyDescent="0.2">
      <c r="A169" s="10" t="s">
        <v>12</v>
      </c>
      <c r="B169" s="4">
        <v>17</v>
      </c>
      <c r="C169" s="4">
        <v>5</v>
      </c>
      <c r="D169" s="5">
        <v>542704.5</v>
      </c>
      <c r="E169" s="5">
        <v>409487.2</v>
      </c>
      <c r="F169" s="5">
        <f>SUM(D169-E169)</f>
        <v>133217.29999999999</v>
      </c>
      <c r="G169" s="5">
        <v>34636.5</v>
      </c>
    </row>
    <row r="170" spans="1:7" x14ac:dyDescent="0.2">
      <c r="A170" s="10" t="s">
        <v>14</v>
      </c>
      <c r="B170" s="4">
        <v>484</v>
      </c>
      <c r="C170" s="4">
        <v>10</v>
      </c>
      <c r="D170" s="5">
        <v>40550296.350000001</v>
      </c>
      <c r="E170" s="5">
        <v>30438496.5</v>
      </c>
      <c r="F170" s="5">
        <f>SUM(D170-E170)</f>
        <v>10111799.850000001</v>
      </c>
      <c r="G170" s="5">
        <v>3286334.95</v>
      </c>
    </row>
    <row r="171" spans="1:7" x14ac:dyDescent="0.2">
      <c r="A171" s="23" t="s">
        <v>15</v>
      </c>
      <c r="B171" s="23">
        <f t="shared" ref="B171:G171" si="23">SUM(B169:B170)</f>
        <v>501</v>
      </c>
      <c r="C171" s="23">
        <f t="shared" si="23"/>
        <v>15</v>
      </c>
      <c r="D171" s="36">
        <f t="shared" si="23"/>
        <v>41093000.850000001</v>
      </c>
      <c r="E171" s="36">
        <f t="shared" si="23"/>
        <v>30847983.699999999</v>
      </c>
      <c r="F171" s="36">
        <f t="shared" si="23"/>
        <v>10245017.150000002</v>
      </c>
      <c r="G171" s="36">
        <f t="shared" si="23"/>
        <v>3320971.45</v>
      </c>
    </row>
    <row r="172" spans="1:7" x14ac:dyDescent="0.2">
      <c r="A172" s="6"/>
      <c r="B172" s="6"/>
      <c r="C172" s="6"/>
      <c r="D172" s="27"/>
      <c r="E172" s="27"/>
      <c r="F172" s="27"/>
      <c r="G172" s="27"/>
    </row>
    <row r="173" spans="1:7" ht="13.5" thickBot="1" x14ac:dyDescent="0.25">
      <c r="A173" s="20" t="s">
        <v>39</v>
      </c>
      <c r="B173" s="20"/>
      <c r="C173" s="6"/>
      <c r="D173" s="27"/>
      <c r="E173" s="27"/>
      <c r="F173" s="27"/>
      <c r="G173" s="27"/>
    </row>
    <row r="174" spans="1:7" ht="13.5" thickTop="1" x14ac:dyDescent="0.2">
      <c r="A174" s="19" t="s">
        <v>1</v>
      </c>
      <c r="B174" s="18" t="s">
        <v>2</v>
      </c>
      <c r="C174" s="18" t="s">
        <v>2</v>
      </c>
      <c r="D174" s="31" t="s">
        <v>7</v>
      </c>
      <c r="E174" s="31" t="s">
        <v>7</v>
      </c>
      <c r="F174" s="31" t="s">
        <v>5</v>
      </c>
      <c r="G174" s="38" t="s">
        <v>10</v>
      </c>
    </row>
    <row r="175" spans="1:7" ht="13.5" thickBot="1" x14ac:dyDescent="0.25">
      <c r="A175" s="17" t="s">
        <v>0</v>
      </c>
      <c r="B175" s="16" t="s">
        <v>3</v>
      </c>
      <c r="C175" s="16" t="s">
        <v>4</v>
      </c>
      <c r="D175" s="33" t="s">
        <v>8</v>
      </c>
      <c r="E175" s="33" t="s">
        <v>9</v>
      </c>
      <c r="F175" s="33" t="s">
        <v>6</v>
      </c>
      <c r="G175" s="34" t="s">
        <v>11</v>
      </c>
    </row>
    <row r="176" spans="1:7" ht="13.5" thickTop="1" x14ac:dyDescent="0.2">
      <c r="A176" s="10" t="s">
        <v>12</v>
      </c>
      <c r="B176" s="4">
        <v>24</v>
      </c>
      <c r="C176" s="4">
        <v>7</v>
      </c>
      <c r="D176" s="5">
        <v>680452.55</v>
      </c>
      <c r="E176" s="5">
        <v>507238.7</v>
      </c>
      <c r="F176" s="5">
        <f>SUM(D176-E176)</f>
        <v>173213.85000000003</v>
      </c>
      <c r="G176" s="5">
        <v>45035.6</v>
      </c>
    </row>
    <row r="177" spans="1:7" x14ac:dyDescent="0.2">
      <c r="A177" s="10" t="s">
        <v>13</v>
      </c>
      <c r="B177" s="4">
        <v>8</v>
      </c>
      <c r="C177" s="4">
        <v>3</v>
      </c>
      <c r="D177" s="5">
        <v>233959</v>
      </c>
      <c r="E177" s="5">
        <v>152950.15</v>
      </c>
      <c r="F177" s="5">
        <f>SUM(D177-E177)</f>
        <v>81008.850000000006</v>
      </c>
      <c r="G177" s="5">
        <v>21062.3</v>
      </c>
    </row>
    <row r="178" spans="1:7" x14ac:dyDescent="0.2">
      <c r="A178" s="10" t="s">
        <v>14</v>
      </c>
      <c r="B178" s="4">
        <v>293</v>
      </c>
      <c r="C178" s="4">
        <v>7</v>
      </c>
      <c r="D178" s="5">
        <v>18122906.199999999</v>
      </c>
      <c r="E178" s="5">
        <v>13521037.15</v>
      </c>
      <c r="F178" s="5">
        <f>SUM(D178-E178)</f>
        <v>4601869.0499999989</v>
      </c>
      <c r="G178" s="5">
        <v>1495607.44</v>
      </c>
    </row>
    <row r="179" spans="1:7" x14ac:dyDescent="0.2">
      <c r="A179" s="23" t="s">
        <v>15</v>
      </c>
      <c r="B179" s="23">
        <f t="shared" ref="B179:G179" si="24">SUM(B176:B178)</f>
        <v>325</v>
      </c>
      <c r="C179" s="23">
        <f t="shared" si="24"/>
        <v>17</v>
      </c>
      <c r="D179" s="36">
        <f t="shared" si="24"/>
        <v>19037317.75</v>
      </c>
      <c r="E179" s="36">
        <f t="shared" si="24"/>
        <v>14181226</v>
      </c>
      <c r="F179" s="36">
        <f t="shared" si="24"/>
        <v>4856091.7499999991</v>
      </c>
      <c r="G179" s="36">
        <f t="shared" si="24"/>
        <v>1561705.3399999999</v>
      </c>
    </row>
    <row r="180" spans="1:7" x14ac:dyDescent="0.2">
      <c r="A180" s="6"/>
      <c r="B180" s="6"/>
      <c r="C180" s="6"/>
      <c r="D180" s="27"/>
      <c r="E180" s="27"/>
      <c r="F180" s="27"/>
      <c r="G180" s="27"/>
    </row>
    <row r="181" spans="1:7" ht="13.5" thickBot="1" x14ac:dyDescent="0.25">
      <c r="A181" s="20" t="s">
        <v>40</v>
      </c>
      <c r="B181" s="20"/>
      <c r="C181" s="6"/>
      <c r="D181" s="27"/>
      <c r="E181" s="27"/>
      <c r="F181" s="27"/>
      <c r="G181" s="27"/>
    </row>
    <row r="182" spans="1:7" ht="13.5" thickTop="1" x14ac:dyDescent="0.2">
      <c r="A182" s="19" t="s">
        <v>1</v>
      </c>
      <c r="B182" s="18" t="s">
        <v>2</v>
      </c>
      <c r="C182" s="18" t="s">
        <v>2</v>
      </c>
      <c r="D182" s="31" t="s">
        <v>7</v>
      </c>
      <c r="E182" s="31" t="s">
        <v>7</v>
      </c>
      <c r="F182" s="31" t="s">
        <v>5</v>
      </c>
      <c r="G182" s="38" t="s">
        <v>10</v>
      </c>
    </row>
    <row r="183" spans="1:7" ht="13.5" thickBot="1" x14ac:dyDescent="0.25">
      <c r="A183" s="17" t="s">
        <v>0</v>
      </c>
      <c r="B183" s="16" t="s">
        <v>3</v>
      </c>
      <c r="C183" s="16" t="s">
        <v>4</v>
      </c>
      <c r="D183" s="33" t="s">
        <v>8</v>
      </c>
      <c r="E183" s="33" t="s">
        <v>9</v>
      </c>
      <c r="F183" s="33" t="s">
        <v>6</v>
      </c>
      <c r="G183" s="34" t="s">
        <v>11</v>
      </c>
    </row>
    <row r="184" spans="1:7" ht="13.5" thickTop="1" x14ac:dyDescent="0.2">
      <c r="A184" s="10" t="s">
        <v>12</v>
      </c>
      <c r="B184" s="4">
        <v>44</v>
      </c>
      <c r="C184" s="4">
        <v>14</v>
      </c>
      <c r="D184" s="5">
        <v>2435913.65</v>
      </c>
      <c r="E184" s="5">
        <v>1768284.75</v>
      </c>
      <c r="F184" s="5">
        <f>SUM(D184-E184)</f>
        <v>667628.89999999991</v>
      </c>
      <c r="G184" s="5">
        <v>173583.51</v>
      </c>
    </row>
    <row r="185" spans="1:7" x14ac:dyDescent="0.2">
      <c r="A185" s="10" t="s">
        <v>13</v>
      </c>
      <c r="B185" s="4">
        <v>14</v>
      </c>
      <c r="C185" s="4">
        <v>5</v>
      </c>
      <c r="D185" s="5">
        <v>114412</v>
      </c>
      <c r="E185" s="5">
        <v>92826.4</v>
      </c>
      <c r="F185" s="5">
        <f>SUM(D185-E185)</f>
        <v>21585.600000000006</v>
      </c>
      <c r="G185" s="5">
        <v>5612.26</v>
      </c>
    </row>
    <row r="186" spans="1:7" x14ac:dyDescent="0.2">
      <c r="A186" s="10" t="s">
        <v>17</v>
      </c>
      <c r="B186" s="4">
        <v>131</v>
      </c>
      <c r="C186" s="4">
        <v>2</v>
      </c>
      <c r="D186" s="5">
        <v>4365514.55</v>
      </c>
      <c r="E186" s="5">
        <v>3334050</v>
      </c>
      <c r="F186" s="5">
        <f>SUM(D186-E186)</f>
        <v>1031464.5499999998</v>
      </c>
      <c r="G186" s="5">
        <v>185663.62</v>
      </c>
    </row>
    <row r="187" spans="1:7" x14ac:dyDescent="0.2">
      <c r="A187" s="10" t="s">
        <v>14</v>
      </c>
      <c r="B187" s="4">
        <v>219</v>
      </c>
      <c r="C187" s="4">
        <v>6</v>
      </c>
      <c r="D187" s="5">
        <v>13904345.050000001</v>
      </c>
      <c r="E187" s="5">
        <v>10294730.550000001</v>
      </c>
      <c r="F187" s="5">
        <f>SUM(D187-E187)</f>
        <v>3609614.5</v>
      </c>
      <c r="G187" s="5">
        <v>1173124.71</v>
      </c>
    </row>
    <row r="188" spans="1:7" x14ac:dyDescent="0.2">
      <c r="A188" s="23" t="s">
        <v>15</v>
      </c>
      <c r="B188" s="23">
        <f t="shared" ref="B188:G188" si="25">SUM(B184:B187)</f>
        <v>408</v>
      </c>
      <c r="C188" s="23">
        <f t="shared" si="25"/>
        <v>27</v>
      </c>
      <c r="D188" s="36">
        <f t="shared" si="25"/>
        <v>20820185.25</v>
      </c>
      <c r="E188" s="36">
        <f t="shared" si="25"/>
        <v>15489891.700000001</v>
      </c>
      <c r="F188" s="36">
        <f t="shared" si="25"/>
        <v>5330293.55</v>
      </c>
      <c r="G188" s="36">
        <f t="shared" si="25"/>
        <v>1537984.1</v>
      </c>
    </row>
    <row r="189" spans="1:7" x14ac:dyDescent="0.2">
      <c r="A189" s="6"/>
      <c r="B189" s="6"/>
      <c r="C189" s="6"/>
      <c r="D189" s="27"/>
      <c r="E189" s="27"/>
      <c r="F189" s="27"/>
      <c r="G189" s="27"/>
    </row>
    <row r="190" spans="1:7" ht="13.5" thickBot="1" x14ac:dyDescent="0.25">
      <c r="A190" s="20" t="s">
        <v>41</v>
      </c>
      <c r="B190" s="20"/>
      <c r="C190" s="6"/>
      <c r="D190" s="27"/>
      <c r="E190" s="27"/>
      <c r="F190" s="27"/>
      <c r="G190" s="27"/>
    </row>
    <row r="191" spans="1:7" ht="13.5" thickTop="1" x14ac:dyDescent="0.2">
      <c r="A191" s="19"/>
      <c r="B191" s="18" t="s">
        <v>2</v>
      </c>
      <c r="C191" s="18" t="s">
        <v>2</v>
      </c>
      <c r="D191" s="31" t="s">
        <v>7</v>
      </c>
      <c r="E191" s="31" t="s">
        <v>7</v>
      </c>
      <c r="F191" s="31" t="s">
        <v>5</v>
      </c>
      <c r="G191" s="38" t="s">
        <v>10</v>
      </c>
    </row>
    <row r="192" spans="1:7" ht="13.5" thickBot="1" x14ac:dyDescent="0.25">
      <c r="A192" s="17" t="s">
        <v>0</v>
      </c>
      <c r="B192" s="16" t="s">
        <v>3</v>
      </c>
      <c r="C192" s="16" t="s">
        <v>4</v>
      </c>
      <c r="D192" s="33" t="s">
        <v>8</v>
      </c>
      <c r="E192" s="33" t="s">
        <v>9</v>
      </c>
      <c r="F192" s="33" t="s">
        <v>6</v>
      </c>
      <c r="G192" s="34" t="s">
        <v>11</v>
      </c>
    </row>
    <row r="193" spans="1:7" ht="13.5" thickTop="1" x14ac:dyDescent="0.2">
      <c r="A193" s="10" t="s">
        <v>12</v>
      </c>
      <c r="B193" s="4">
        <v>98</v>
      </c>
      <c r="C193" s="4">
        <v>27</v>
      </c>
      <c r="D193" s="5">
        <v>3037132.85</v>
      </c>
      <c r="E193" s="5">
        <v>2206593.9500000002</v>
      </c>
      <c r="F193" s="5">
        <f>SUM(D193-E193)</f>
        <v>830538.89999999991</v>
      </c>
      <c r="G193" s="5">
        <v>215940.11</v>
      </c>
    </row>
    <row r="194" spans="1:7" x14ac:dyDescent="0.2">
      <c r="A194" s="10" t="s">
        <v>13</v>
      </c>
      <c r="B194" s="4">
        <v>33</v>
      </c>
      <c r="C194" s="4">
        <v>10</v>
      </c>
      <c r="D194" s="5">
        <v>1421303.55</v>
      </c>
      <c r="E194" s="5">
        <v>1029975.65</v>
      </c>
      <c r="F194" s="5">
        <f>SUM(D194-E194)</f>
        <v>391327.9</v>
      </c>
      <c r="G194" s="5">
        <v>101745.25</v>
      </c>
    </row>
    <row r="195" spans="1:7" x14ac:dyDescent="0.2">
      <c r="A195" s="10" t="s">
        <v>14</v>
      </c>
      <c r="B195" s="4">
        <v>399</v>
      </c>
      <c r="C195" s="4">
        <v>10</v>
      </c>
      <c r="D195" s="5">
        <v>25614641.949999999</v>
      </c>
      <c r="E195" s="5">
        <v>18765965.399999999</v>
      </c>
      <c r="F195" s="5">
        <f>SUM(D195-E195)</f>
        <v>6848676.5500000007</v>
      </c>
      <c r="G195" s="5">
        <v>2225819.88</v>
      </c>
    </row>
    <row r="196" spans="1:7" x14ac:dyDescent="0.2">
      <c r="A196" s="23" t="s">
        <v>15</v>
      </c>
      <c r="B196" s="23">
        <f t="shared" ref="B196:G196" si="26">SUM(B193:B195)</f>
        <v>530</v>
      </c>
      <c r="C196" s="23">
        <f t="shared" si="26"/>
        <v>47</v>
      </c>
      <c r="D196" s="36">
        <f t="shared" si="26"/>
        <v>30073078.350000001</v>
      </c>
      <c r="E196" s="36">
        <f t="shared" si="26"/>
        <v>22002535</v>
      </c>
      <c r="F196" s="36">
        <f t="shared" si="26"/>
        <v>8070543.3500000006</v>
      </c>
      <c r="G196" s="36">
        <f t="shared" si="26"/>
        <v>2543505.2399999998</v>
      </c>
    </row>
    <row r="197" spans="1:7" x14ac:dyDescent="0.2">
      <c r="A197" s="6"/>
      <c r="B197" s="6"/>
      <c r="C197" s="6"/>
      <c r="D197" s="27"/>
      <c r="E197" s="27"/>
      <c r="F197" s="27"/>
      <c r="G197" s="27"/>
    </row>
    <row r="198" spans="1:7" ht="13.5" thickBot="1" x14ac:dyDescent="0.25">
      <c r="A198" s="20" t="s">
        <v>42</v>
      </c>
      <c r="B198" s="20"/>
      <c r="C198" s="6"/>
      <c r="D198" s="27"/>
      <c r="E198" s="27"/>
      <c r="F198" s="27"/>
      <c r="G198" s="27"/>
    </row>
    <row r="199" spans="1:7" ht="13.5" thickTop="1" x14ac:dyDescent="0.2">
      <c r="A199" s="19" t="s">
        <v>1</v>
      </c>
      <c r="B199" s="18" t="s">
        <v>2</v>
      </c>
      <c r="C199" s="18" t="s">
        <v>2</v>
      </c>
      <c r="D199" s="31" t="s">
        <v>7</v>
      </c>
      <c r="E199" s="31" t="s">
        <v>7</v>
      </c>
      <c r="F199" s="31" t="s">
        <v>5</v>
      </c>
      <c r="G199" s="38" t="s">
        <v>10</v>
      </c>
    </row>
    <row r="200" spans="1:7" ht="13.5" thickBot="1" x14ac:dyDescent="0.25">
      <c r="A200" s="17" t="s">
        <v>0</v>
      </c>
      <c r="B200" s="16" t="s">
        <v>3</v>
      </c>
      <c r="C200" s="16" t="s">
        <v>4</v>
      </c>
      <c r="D200" s="33" t="s">
        <v>8</v>
      </c>
      <c r="E200" s="33" t="s">
        <v>9</v>
      </c>
      <c r="F200" s="33" t="s">
        <v>6</v>
      </c>
      <c r="G200" s="34" t="s">
        <v>11</v>
      </c>
    </row>
    <row r="201" spans="1:7" ht="13.5" thickTop="1" x14ac:dyDescent="0.2">
      <c r="A201" s="10" t="s">
        <v>12</v>
      </c>
      <c r="B201" s="2">
        <v>107</v>
      </c>
      <c r="C201" s="2">
        <v>34</v>
      </c>
      <c r="D201" s="1">
        <v>3833544.15</v>
      </c>
      <c r="E201" s="1">
        <v>2729827.65</v>
      </c>
      <c r="F201" s="1">
        <f>SUM(D201-E201)</f>
        <v>1103716.5</v>
      </c>
      <c r="G201" s="1">
        <v>286966.28999999998</v>
      </c>
    </row>
    <row r="202" spans="1:7" x14ac:dyDescent="0.2">
      <c r="A202" s="10" t="s">
        <v>13</v>
      </c>
      <c r="B202" s="2">
        <v>37</v>
      </c>
      <c r="C202" s="2">
        <v>12</v>
      </c>
      <c r="D202" s="1">
        <v>899436.65</v>
      </c>
      <c r="E202" s="1">
        <v>639481.75</v>
      </c>
      <c r="F202" s="1">
        <f>SUM(D202-E202)</f>
        <v>259954.90000000002</v>
      </c>
      <c r="G202" s="1">
        <v>67588.27</v>
      </c>
    </row>
    <row r="203" spans="1:7" x14ac:dyDescent="0.2">
      <c r="A203" s="10" t="s">
        <v>17</v>
      </c>
      <c r="B203" s="2">
        <v>79</v>
      </c>
      <c r="C203" s="2">
        <v>2</v>
      </c>
      <c r="D203" s="1">
        <v>2271420</v>
      </c>
      <c r="E203" s="1">
        <v>1756325.25</v>
      </c>
      <c r="F203" s="1">
        <f>SUM(D203-E203)</f>
        <v>515094.75</v>
      </c>
      <c r="G203" s="1">
        <v>92717.06</v>
      </c>
    </row>
    <row r="204" spans="1:7" x14ac:dyDescent="0.2">
      <c r="A204" s="10" t="s">
        <v>14</v>
      </c>
      <c r="B204" s="4">
        <v>712</v>
      </c>
      <c r="C204" s="4">
        <v>16</v>
      </c>
      <c r="D204" s="1">
        <v>66436230.600000001</v>
      </c>
      <c r="E204" s="5">
        <v>49670563.75</v>
      </c>
      <c r="F204" s="5">
        <f>SUM(D204-E204)</f>
        <v>16765666.850000001</v>
      </c>
      <c r="G204" s="5">
        <v>5448841.7300000004</v>
      </c>
    </row>
    <row r="205" spans="1:7" x14ac:dyDescent="0.2">
      <c r="A205" s="23" t="s">
        <v>15</v>
      </c>
      <c r="B205" s="23">
        <f t="shared" ref="B205:G205" si="27">SUM(B201:B204)</f>
        <v>935</v>
      </c>
      <c r="C205" s="23">
        <f t="shared" si="27"/>
        <v>64</v>
      </c>
      <c r="D205" s="36">
        <f t="shared" si="27"/>
        <v>73440631.400000006</v>
      </c>
      <c r="E205" s="36">
        <f t="shared" si="27"/>
        <v>54796198.399999999</v>
      </c>
      <c r="F205" s="36">
        <f t="shared" si="27"/>
        <v>18644433</v>
      </c>
      <c r="G205" s="36">
        <f t="shared" si="27"/>
        <v>5896113.3500000006</v>
      </c>
    </row>
    <row r="206" spans="1:7" x14ac:dyDescent="0.2">
      <c r="A206" s="6"/>
      <c r="B206" s="6"/>
      <c r="C206" s="6"/>
      <c r="D206" s="27"/>
      <c r="E206" s="27"/>
      <c r="F206" s="27"/>
      <c r="G206" s="27"/>
    </row>
    <row r="207" spans="1:7" ht="13.5" thickBot="1" x14ac:dyDescent="0.25">
      <c r="A207" s="20" t="s">
        <v>43</v>
      </c>
      <c r="B207" s="20"/>
      <c r="C207" s="6"/>
      <c r="D207" s="27"/>
      <c r="E207" s="27"/>
      <c r="F207" s="27"/>
      <c r="G207" s="27"/>
    </row>
    <row r="208" spans="1:7" ht="13.5" thickTop="1" x14ac:dyDescent="0.2">
      <c r="A208" s="19" t="s">
        <v>1</v>
      </c>
      <c r="B208" s="18" t="s">
        <v>2</v>
      </c>
      <c r="C208" s="18" t="s">
        <v>2</v>
      </c>
      <c r="D208" s="31" t="s">
        <v>7</v>
      </c>
      <c r="E208" s="31" t="s">
        <v>7</v>
      </c>
      <c r="F208" s="31" t="s">
        <v>5</v>
      </c>
      <c r="G208" s="38" t="s">
        <v>10</v>
      </c>
    </row>
    <row r="209" spans="1:7" ht="13.5" thickBot="1" x14ac:dyDescent="0.25">
      <c r="A209" s="17" t="s">
        <v>0</v>
      </c>
      <c r="B209" s="16" t="s">
        <v>3</v>
      </c>
      <c r="C209" s="16" t="s">
        <v>4</v>
      </c>
      <c r="D209" s="33" t="s">
        <v>8</v>
      </c>
      <c r="E209" s="33" t="s">
        <v>9</v>
      </c>
      <c r="F209" s="33" t="s">
        <v>6</v>
      </c>
      <c r="G209" s="34" t="s">
        <v>11</v>
      </c>
    </row>
    <row r="210" spans="1:7" ht="13.5" thickTop="1" x14ac:dyDescent="0.2">
      <c r="A210" s="10" t="s">
        <v>12</v>
      </c>
      <c r="B210" s="4">
        <v>90</v>
      </c>
      <c r="C210" s="4">
        <v>27</v>
      </c>
      <c r="D210" s="5">
        <v>3447300</v>
      </c>
      <c r="E210" s="5">
        <v>2459409.0499999998</v>
      </c>
      <c r="F210" s="5">
        <f>SUM(D210-E210)</f>
        <v>987890.95000000019</v>
      </c>
      <c r="G210" s="5">
        <v>256851.65</v>
      </c>
    </row>
    <row r="211" spans="1:7" x14ac:dyDescent="0.2">
      <c r="A211" s="10" t="s">
        <v>13</v>
      </c>
      <c r="B211" s="4">
        <v>15</v>
      </c>
      <c r="C211" s="4">
        <v>5</v>
      </c>
      <c r="D211" s="5">
        <v>151980</v>
      </c>
      <c r="E211" s="5">
        <v>120057.55</v>
      </c>
      <c r="F211" s="5">
        <f t="shared" ref="F211:F213" si="28">SUM(D211-E211)</f>
        <v>31922.449999999997</v>
      </c>
      <c r="G211" s="5">
        <v>8299.84</v>
      </c>
    </row>
    <row r="212" spans="1:7" x14ac:dyDescent="0.2">
      <c r="A212" s="10" t="s">
        <v>16</v>
      </c>
      <c r="B212" s="4">
        <v>3</v>
      </c>
      <c r="C212" s="4">
        <v>1</v>
      </c>
      <c r="D212" s="5">
        <v>27941</v>
      </c>
      <c r="E212" s="5">
        <v>16324.5</v>
      </c>
      <c r="F212" s="5">
        <f t="shared" si="28"/>
        <v>11616.5</v>
      </c>
      <c r="G212" s="5">
        <v>3020.29</v>
      </c>
    </row>
    <row r="213" spans="1:7" x14ac:dyDescent="0.2">
      <c r="A213" s="10" t="s">
        <v>14</v>
      </c>
      <c r="B213" s="4">
        <v>215</v>
      </c>
      <c r="C213" s="4">
        <v>6</v>
      </c>
      <c r="D213" s="5">
        <v>10659857</v>
      </c>
      <c r="E213" s="5">
        <v>7760441.5999999996</v>
      </c>
      <c r="F213" s="5">
        <f t="shared" si="28"/>
        <v>2899415.4000000004</v>
      </c>
      <c r="G213" s="5">
        <v>942310.01</v>
      </c>
    </row>
    <row r="214" spans="1:7" x14ac:dyDescent="0.2">
      <c r="A214" s="23" t="s">
        <v>15</v>
      </c>
      <c r="B214" s="23">
        <f t="shared" ref="B214:G214" si="29">SUM(B210:B213)</f>
        <v>323</v>
      </c>
      <c r="C214" s="23">
        <f t="shared" si="29"/>
        <v>39</v>
      </c>
      <c r="D214" s="36">
        <f t="shared" si="29"/>
        <v>14287078</v>
      </c>
      <c r="E214" s="36">
        <f t="shared" si="29"/>
        <v>10356232.699999999</v>
      </c>
      <c r="F214" s="36">
        <f t="shared" si="29"/>
        <v>3930845.3000000007</v>
      </c>
      <c r="G214" s="36">
        <f t="shared" si="29"/>
        <v>1210481.79</v>
      </c>
    </row>
    <row r="215" spans="1:7" x14ac:dyDescent="0.2">
      <c r="A215" s="6"/>
      <c r="B215" s="6"/>
      <c r="C215" s="6"/>
      <c r="D215" s="27"/>
      <c r="E215" s="27"/>
      <c r="F215" s="27"/>
      <c r="G215" s="27"/>
    </row>
    <row r="216" spans="1:7" ht="13.5" thickBot="1" x14ac:dyDescent="0.25">
      <c r="A216" s="20" t="s">
        <v>44</v>
      </c>
      <c r="B216" s="20"/>
      <c r="C216" s="6"/>
      <c r="D216" s="27"/>
      <c r="E216" s="27"/>
      <c r="F216" s="27"/>
      <c r="G216" s="27"/>
    </row>
    <row r="217" spans="1:7" ht="13.5" thickTop="1" x14ac:dyDescent="0.2">
      <c r="A217" s="19" t="s">
        <v>1</v>
      </c>
      <c r="B217" s="18" t="s">
        <v>2</v>
      </c>
      <c r="C217" s="18" t="s">
        <v>2</v>
      </c>
      <c r="D217" s="31" t="s">
        <v>7</v>
      </c>
      <c r="E217" s="31" t="s">
        <v>7</v>
      </c>
      <c r="F217" s="31" t="s">
        <v>5</v>
      </c>
      <c r="G217" s="38" t="s">
        <v>10</v>
      </c>
    </row>
    <row r="218" spans="1:7" ht="13.5" thickBot="1" x14ac:dyDescent="0.25">
      <c r="A218" s="17" t="s">
        <v>0</v>
      </c>
      <c r="B218" s="16" t="s">
        <v>3</v>
      </c>
      <c r="C218" s="16" t="s">
        <v>4</v>
      </c>
      <c r="D218" s="33" t="s">
        <v>8</v>
      </c>
      <c r="E218" s="33" t="s">
        <v>9</v>
      </c>
      <c r="F218" s="33" t="s">
        <v>6</v>
      </c>
      <c r="G218" s="34" t="s">
        <v>11</v>
      </c>
    </row>
    <row r="219" spans="1:7" ht="13.5" thickTop="1" x14ac:dyDescent="0.2">
      <c r="A219" s="10" t="s">
        <v>12</v>
      </c>
      <c r="B219" s="4">
        <v>6</v>
      </c>
      <c r="C219" s="4">
        <v>2</v>
      </c>
      <c r="D219" s="5">
        <v>261040</v>
      </c>
      <c r="E219" s="5">
        <v>185208.15</v>
      </c>
      <c r="F219" s="5">
        <f>SUM(D219-E219)</f>
        <v>75831.850000000006</v>
      </c>
      <c r="G219" s="5">
        <v>19716.28</v>
      </c>
    </row>
    <row r="220" spans="1:7" x14ac:dyDescent="0.2">
      <c r="A220" s="10" t="s">
        <v>13</v>
      </c>
      <c r="B220" s="4">
        <v>17</v>
      </c>
      <c r="C220" s="4">
        <v>5</v>
      </c>
      <c r="D220" s="5">
        <v>574819</v>
      </c>
      <c r="E220" s="5">
        <v>424951.6</v>
      </c>
      <c r="F220" s="5">
        <f>SUM(D220-E220)</f>
        <v>149867.40000000002</v>
      </c>
      <c r="G220" s="5">
        <v>38965.519999999997</v>
      </c>
    </row>
    <row r="221" spans="1:7" x14ac:dyDescent="0.2">
      <c r="A221" s="23" t="s">
        <v>15</v>
      </c>
      <c r="B221" s="23">
        <f t="shared" ref="B221:G221" si="30">SUM(B219:B220)</f>
        <v>23</v>
      </c>
      <c r="C221" s="23">
        <f t="shared" si="30"/>
        <v>7</v>
      </c>
      <c r="D221" s="36">
        <f t="shared" si="30"/>
        <v>835859</v>
      </c>
      <c r="E221" s="36">
        <f t="shared" si="30"/>
        <v>610159.75</v>
      </c>
      <c r="F221" s="36">
        <f t="shared" si="30"/>
        <v>225699.25000000003</v>
      </c>
      <c r="G221" s="36">
        <f t="shared" si="30"/>
        <v>58681.799999999996</v>
      </c>
    </row>
    <row r="222" spans="1:7" x14ac:dyDescent="0.2">
      <c r="A222" s="6"/>
      <c r="B222" s="6"/>
      <c r="C222" s="6"/>
      <c r="D222" s="27"/>
      <c r="E222" s="27"/>
      <c r="F222" s="27"/>
      <c r="G222" s="27"/>
    </row>
    <row r="223" spans="1:7" ht="13.5" thickBot="1" x14ac:dyDescent="0.25">
      <c r="A223" s="20" t="s">
        <v>45</v>
      </c>
      <c r="B223" s="20"/>
      <c r="C223" s="6"/>
      <c r="D223" s="27"/>
      <c r="E223" s="27"/>
      <c r="F223" s="27"/>
      <c r="G223" s="27"/>
    </row>
    <row r="224" spans="1:7" ht="13.5" thickTop="1" x14ac:dyDescent="0.2">
      <c r="A224" s="19" t="s">
        <v>1</v>
      </c>
      <c r="B224" s="18" t="s">
        <v>2</v>
      </c>
      <c r="C224" s="18" t="s">
        <v>2</v>
      </c>
      <c r="D224" s="31" t="s">
        <v>7</v>
      </c>
      <c r="E224" s="31" t="s">
        <v>7</v>
      </c>
      <c r="F224" s="31" t="s">
        <v>5</v>
      </c>
      <c r="G224" s="38" t="s">
        <v>10</v>
      </c>
    </row>
    <row r="225" spans="1:7" ht="13.5" thickBot="1" x14ac:dyDescent="0.25">
      <c r="A225" s="17" t="s">
        <v>0</v>
      </c>
      <c r="B225" s="16" t="s">
        <v>3</v>
      </c>
      <c r="C225" s="16" t="s">
        <v>4</v>
      </c>
      <c r="D225" s="33" t="s">
        <v>8</v>
      </c>
      <c r="E225" s="33" t="s">
        <v>9</v>
      </c>
      <c r="F225" s="33" t="s">
        <v>6</v>
      </c>
      <c r="G225" s="34" t="s">
        <v>11</v>
      </c>
    </row>
    <row r="226" spans="1:7" ht="13.5" thickTop="1" x14ac:dyDescent="0.2">
      <c r="A226" s="10" t="s">
        <v>12</v>
      </c>
      <c r="B226" s="4">
        <v>168</v>
      </c>
      <c r="C226" s="4">
        <v>50</v>
      </c>
      <c r="D226" s="5">
        <v>6540943.5</v>
      </c>
      <c r="E226" s="5">
        <v>4745530.8499999996</v>
      </c>
      <c r="F226" s="5">
        <f>SUM(D226-E226)</f>
        <v>1795412.6500000004</v>
      </c>
      <c r="G226" s="5">
        <v>466807.29</v>
      </c>
    </row>
    <row r="227" spans="1:7" x14ac:dyDescent="0.2">
      <c r="A227" s="10" t="s">
        <v>13</v>
      </c>
      <c r="B227" s="4">
        <v>96</v>
      </c>
      <c r="C227" s="4">
        <v>29</v>
      </c>
      <c r="D227" s="5">
        <v>3224574</v>
      </c>
      <c r="E227" s="5">
        <v>2371355.1</v>
      </c>
      <c r="F227" s="5">
        <f t="shared" ref="F227:F229" si="31">SUM(D227-E227)</f>
        <v>853218.89999999991</v>
      </c>
      <c r="G227" s="5">
        <v>221836.91</v>
      </c>
    </row>
    <row r="228" spans="1:7" x14ac:dyDescent="0.2">
      <c r="A228" s="10" t="s">
        <v>17</v>
      </c>
      <c r="B228" s="4">
        <v>68</v>
      </c>
      <c r="C228" s="4">
        <v>1</v>
      </c>
      <c r="D228" s="5">
        <v>4439017.3499999996</v>
      </c>
      <c r="E228" s="5">
        <v>3393973.4</v>
      </c>
      <c r="F228" s="5">
        <f t="shared" si="31"/>
        <v>1045043.9499999997</v>
      </c>
      <c r="G228" s="5">
        <v>188107.91</v>
      </c>
    </row>
    <row r="229" spans="1:7" x14ac:dyDescent="0.2">
      <c r="A229" s="10" t="s">
        <v>14</v>
      </c>
      <c r="B229" s="4">
        <v>521</v>
      </c>
      <c r="C229" s="4">
        <v>12</v>
      </c>
      <c r="D229" s="5">
        <v>44077141.75</v>
      </c>
      <c r="E229" s="5">
        <v>33234217.25</v>
      </c>
      <c r="F229" s="5">
        <f t="shared" si="31"/>
        <v>10842924.5</v>
      </c>
      <c r="G229" s="5">
        <v>3523950.46</v>
      </c>
    </row>
    <row r="230" spans="1:7" x14ac:dyDescent="0.2">
      <c r="A230" s="23" t="s">
        <v>15</v>
      </c>
      <c r="B230" s="23">
        <f t="shared" ref="B230:G230" si="32">SUM(B226:B229)</f>
        <v>853</v>
      </c>
      <c r="C230" s="23">
        <f t="shared" si="32"/>
        <v>92</v>
      </c>
      <c r="D230" s="36">
        <f t="shared" si="32"/>
        <v>58281676.600000001</v>
      </c>
      <c r="E230" s="36">
        <f t="shared" si="32"/>
        <v>43745076.600000001</v>
      </c>
      <c r="F230" s="36">
        <f t="shared" si="32"/>
        <v>14536600</v>
      </c>
      <c r="G230" s="36">
        <f t="shared" si="32"/>
        <v>4400702.57</v>
      </c>
    </row>
    <row r="231" spans="1:7" x14ac:dyDescent="0.2">
      <c r="A231" s="6"/>
      <c r="B231" s="6"/>
      <c r="C231" s="6"/>
      <c r="D231" s="27"/>
      <c r="E231" s="27"/>
      <c r="F231" s="27"/>
      <c r="G231" s="27"/>
    </row>
    <row r="232" spans="1:7" ht="13.5" thickBot="1" x14ac:dyDescent="0.25">
      <c r="A232" s="20" t="s">
        <v>46</v>
      </c>
      <c r="B232" s="20"/>
      <c r="C232" s="6"/>
      <c r="D232" s="27"/>
      <c r="E232" s="27"/>
      <c r="F232" s="27"/>
      <c r="G232" s="27"/>
    </row>
    <row r="233" spans="1:7" ht="13.5" thickTop="1" x14ac:dyDescent="0.2">
      <c r="A233" s="19" t="s">
        <v>1</v>
      </c>
      <c r="B233" s="18" t="s">
        <v>2</v>
      </c>
      <c r="C233" s="18" t="s">
        <v>2</v>
      </c>
      <c r="D233" s="31" t="s">
        <v>7</v>
      </c>
      <c r="E233" s="31" t="s">
        <v>7</v>
      </c>
      <c r="F233" s="31" t="s">
        <v>5</v>
      </c>
      <c r="G233" s="38" t="s">
        <v>10</v>
      </c>
    </row>
    <row r="234" spans="1:7" ht="13.5" thickBot="1" x14ac:dyDescent="0.25">
      <c r="A234" s="17" t="s">
        <v>0</v>
      </c>
      <c r="B234" s="16" t="s">
        <v>3</v>
      </c>
      <c r="C234" s="16" t="s">
        <v>4</v>
      </c>
      <c r="D234" s="33" t="s">
        <v>8</v>
      </c>
      <c r="E234" s="33" t="s">
        <v>9</v>
      </c>
      <c r="F234" s="33" t="s">
        <v>6</v>
      </c>
      <c r="G234" s="34" t="s">
        <v>11</v>
      </c>
    </row>
    <row r="235" spans="1:7" ht="13.5" thickTop="1" x14ac:dyDescent="0.2">
      <c r="A235" s="10" t="s">
        <v>12</v>
      </c>
      <c r="B235" s="4">
        <v>30</v>
      </c>
      <c r="C235" s="4">
        <v>8</v>
      </c>
      <c r="D235" s="5">
        <v>1137049</v>
      </c>
      <c r="E235" s="5">
        <v>807230.85</v>
      </c>
      <c r="F235" s="5">
        <f>SUM(D235-E235)</f>
        <v>329818.15000000002</v>
      </c>
      <c r="G235" s="5">
        <v>85752.72</v>
      </c>
    </row>
    <row r="236" spans="1:7" x14ac:dyDescent="0.2">
      <c r="A236" s="10" t="s">
        <v>13</v>
      </c>
      <c r="B236" s="4">
        <v>6</v>
      </c>
      <c r="C236" s="4">
        <v>2</v>
      </c>
      <c r="D236" s="5">
        <v>297018.09999999998</v>
      </c>
      <c r="E236" s="5">
        <v>201500.05</v>
      </c>
      <c r="F236" s="5">
        <f>SUM(D236-E236)</f>
        <v>95518.049999999988</v>
      </c>
      <c r="G236" s="5">
        <v>24834.69</v>
      </c>
    </row>
    <row r="237" spans="1:7" x14ac:dyDescent="0.2">
      <c r="A237" s="10" t="s">
        <v>14</v>
      </c>
      <c r="B237" s="4">
        <v>325</v>
      </c>
      <c r="C237" s="4">
        <v>9</v>
      </c>
      <c r="D237" s="5">
        <v>23571201.550000001</v>
      </c>
      <c r="E237" s="5">
        <v>17708694.149999999</v>
      </c>
      <c r="F237" s="5">
        <f>SUM(D237-E237)</f>
        <v>5862507.4000000022</v>
      </c>
      <c r="G237" s="5">
        <v>1905314.91</v>
      </c>
    </row>
    <row r="238" spans="1:7" x14ac:dyDescent="0.2">
      <c r="A238" s="23" t="s">
        <v>15</v>
      </c>
      <c r="B238" s="23">
        <f t="shared" ref="B238:G238" si="33">SUM(B235:B237)</f>
        <v>361</v>
      </c>
      <c r="C238" s="23">
        <f t="shared" si="33"/>
        <v>19</v>
      </c>
      <c r="D238" s="36">
        <f t="shared" si="33"/>
        <v>25005268.650000002</v>
      </c>
      <c r="E238" s="36">
        <f t="shared" si="33"/>
        <v>18717425.049999997</v>
      </c>
      <c r="F238" s="36">
        <f t="shared" si="33"/>
        <v>6287843.6000000024</v>
      </c>
      <c r="G238" s="36">
        <f t="shared" si="33"/>
        <v>2015902.3199999998</v>
      </c>
    </row>
    <row r="239" spans="1:7" x14ac:dyDescent="0.2">
      <c r="A239" s="6"/>
      <c r="B239" s="6"/>
      <c r="C239" s="6"/>
      <c r="D239" s="27"/>
      <c r="E239" s="27"/>
      <c r="F239" s="27"/>
      <c r="G239" s="27"/>
    </row>
    <row r="240" spans="1:7" ht="13.5" thickBot="1" x14ac:dyDescent="0.25">
      <c r="A240" s="20" t="s">
        <v>47</v>
      </c>
      <c r="B240" s="20"/>
      <c r="C240" s="6"/>
      <c r="D240" s="27"/>
      <c r="E240" s="27"/>
      <c r="F240" s="27"/>
      <c r="G240" s="27"/>
    </row>
    <row r="241" spans="1:7" ht="13.5" thickTop="1" x14ac:dyDescent="0.2">
      <c r="A241" s="19" t="s">
        <v>1</v>
      </c>
      <c r="B241" s="18" t="s">
        <v>2</v>
      </c>
      <c r="C241" s="18" t="s">
        <v>2</v>
      </c>
      <c r="D241" s="31" t="s">
        <v>7</v>
      </c>
      <c r="E241" s="31" t="s">
        <v>7</v>
      </c>
      <c r="F241" s="31" t="s">
        <v>5</v>
      </c>
      <c r="G241" s="38" t="s">
        <v>10</v>
      </c>
    </row>
    <row r="242" spans="1:7" ht="13.5" thickBot="1" x14ac:dyDescent="0.25">
      <c r="A242" s="17" t="s">
        <v>0</v>
      </c>
      <c r="B242" s="16" t="s">
        <v>3</v>
      </c>
      <c r="C242" s="16" t="s">
        <v>4</v>
      </c>
      <c r="D242" s="33" t="s">
        <v>8</v>
      </c>
      <c r="E242" s="33" t="s">
        <v>9</v>
      </c>
      <c r="F242" s="33" t="s">
        <v>6</v>
      </c>
      <c r="G242" s="34" t="s">
        <v>11</v>
      </c>
    </row>
    <row r="243" spans="1:7" ht="13.5" thickTop="1" x14ac:dyDescent="0.2">
      <c r="A243" s="10" t="s">
        <v>12</v>
      </c>
      <c r="B243" s="4">
        <v>33</v>
      </c>
      <c r="C243" s="4">
        <v>11</v>
      </c>
      <c r="D243" s="5">
        <v>874774</v>
      </c>
      <c r="E243" s="5">
        <v>621050.05000000005</v>
      </c>
      <c r="F243" s="5">
        <f>SUM(D243-E243)</f>
        <v>253723.94999999995</v>
      </c>
      <c r="G243" s="5">
        <v>65968.23</v>
      </c>
    </row>
    <row r="244" spans="1:7" x14ac:dyDescent="0.2">
      <c r="A244" s="10" t="s">
        <v>13</v>
      </c>
      <c r="B244" s="4">
        <v>18</v>
      </c>
      <c r="C244" s="4">
        <v>6</v>
      </c>
      <c r="D244" s="5">
        <v>212780.75</v>
      </c>
      <c r="E244" s="5">
        <v>148717.54999999999</v>
      </c>
      <c r="F244" s="5">
        <f t="shared" ref="F244:F245" si="34">SUM(D244-E244)</f>
        <v>64063.200000000012</v>
      </c>
      <c r="G244" s="5">
        <v>16656.43</v>
      </c>
    </row>
    <row r="245" spans="1:7" x14ac:dyDescent="0.2">
      <c r="A245" s="10" t="s">
        <v>14</v>
      </c>
      <c r="B245" s="4">
        <v>555</v>
      </c>
      <c r="C245" s="4">
        <v>13</v>
      </c>
      <c r="D245" s="5">
        <v>40671698.149999999</v>
      </c>
      <c r="E245" s="5">
        <v>30817092.449999999</v>
      </c>
      <c r="F245" s="5">
        <f t="shared" si="34"/>
        <v>9854605.6999999993</v>
      </c>
      <c r="G245" s="5">
        <v>3202746.85</v>
      </c>
    </row>
    <row r="246" spans="1:7" x14ac:dyDescent="0.2">
      <c r="A246" s="23" t="s">
        <v>15</v>
      </c>
      <c r="B246" s="23">
        <f t="shared" ref="B246:G246" si="35">SUM(B243:B245)</f>
        <v>606</v>
      </c>
      <c r="C246" s="23">
        <f t="shared" si="35"/>
        <v>30</v>
      </c>
      <c r="D246" s="36">
        <f t="shared" si="35"/>
        <v>41759252.899999999</v>
      </c>
      <c r="E246" s="36">
        <f t="shared" si="35"/>
        <v>31586860.050000001</v>
      </c>
      <c r="F246" s="36">
        <f t="shared" si="35"/>
        <v>10172392.85</v>
      </c>
      <c r="G246" s="36">
        <f t="shared" si="35"/>
        <v>3285371.5100000002</v>
      </c>
    </row>
    <row r="247" spans="1:7" x14ac:dyDescent="0.2">
      <c r="A247" s="6"/>
      <c r="B247" s="6"/>
      <c r="C247" s="6"/>
      <c r="D247" s="27"/>
      <c r="E247" s="27"/>
      <c r="F247" s="27"/>
      <c r="G247" s="27"/>
    </row>
    <row r="248" spans="1:7" ht="13.5" thickBot="1" x14ac:dyDescent="0.25">
      <c r="A248" s="20" t="s">
        <v>48</v>
      </c>
      <c r="B248" s="20"/>
      <c r="C248" s="6"/>
      <c r="D248" s="27"/>
      <c r="E248" s="27"/>
      <c r="F248" s="27"/>
      <c r="G248" s="27"/>
    </row>
    <row r="249" spans="1:7" ht="13.5" thickTop="1" x14ac:dyDescent="0.2">
      <c r="A249" s="19" t="s">
        <v>1</v>
      </c>
      <c r="B249" s="18" t="s">
        <v>2</v>
      </c>
      <c r="C249" s="18" t="s">
        <v>2</v>
      </c>
      <c r="D249" s="31" t="s">
        <v>7</v>
      </c>
      <c r="E249" s="31" t="s">
        <v>7</v>
      </c>
      <c r="F249" s="31" t="s">
        <v>5</v>
      </c>
      <c r="G249" s="38" t="s">
        <v>10</v>
      </c>
    </row>
    <row r="250" spans="1:7" ht="13.5" thickBot="1" x14ac:dyDescent="0.25">
      <c r="A250" s="17" t="s">
        <v>0</v>
      </c>
      <c r="B250" s="16" t="s">
        <v>3</v>
      </c>
      <c r="C250" s="16" t="s">
        <v>4</v>
      </c>
      <c r="D250" s="33" t="s">
        <v>8</v>
      </c>
      <c r="E250" s="33" t="s">
        <v>9</v>
      </c>
      <c r="F250" s="33" t="s">
        <v>6</v>
      </c>
      <c r="G250" s="34" t="s">
        <v>11</v>
      </c>
    </row>
    <row r="251" spans="1:7" ht="13.5" thickTop="1" x14ac:dyDescent="0.2">
      <c r="A251" s="10" t="s">
        <v>12</v>
      </c>
      <c r="B251" s="4">
        <v>10</v>
      </c>
      <c r="C251" s="4">
        <v>3</v>
      </c>
      <c r="D251" s="5">
        <v>380696.2</v>
      </c>
      <c r="E251" s="5">
        <v>266850.55</v>
      </c>
      <c r="F251" s="5">
        <f>SUM(D251-E251)</f>
        <v>113845.65000000002</v>
      </c>
      <c r="G251" s="5">
        <v>29599.87</v>
      </c>
    </row>
    <row r="252" spans="1:7" x14ac:dyDescent="0.2">
      <c r="A252" s="10" t="s">
        <v>13</v>
      </c>
      <c r="B252" s="4">
        <v>9</v>
      </c>
      <c r="C252" s="4">
        <v>3</v>
      </c>
      <c r="D252" s="5">
        <v>164615</v>
      </c>
      <c r="E252" s="5">
        <v>134570.04999999999</v>
      </c>
      <c r="F252" s="5">
        <f>SUM(D252-E252)</f>
        <v>30044.950000000012</v>
      </c>
      <c r="G252" s="5">
        <v>7811.69</v>
      </c>
    </row>
    <row r="253" spans="1:7" x14ac:dyDescent="0.2">
      <c r="A253" s="10" t="s">
        <v>14</v>
      </c>
      <c r="B253" s="4">
        <v>71</v>
      </c>
      <c r="C253" s="4">
        <v>2</v>
      </c>
      <c r="D253" s="5">
        <v>5796691.2999999998</v>
      </c>
      <c r="E253" s="5">
        <v>4308069.6500000004</v>
      </c>
      <c r="F253" s="5">
        <f>SUM(D253-E253)</f>
        <v>1488621.6499999994</v>
      </c>
      <c r="G253" s="5">
        <v>483802.04</v>
      </c>
    </row>
    <row r="254" spans="1:7" x14ac:dyDescent="0.2">
      <c r="A254" s="23" t="s">
        <v>15</v>
      </c>
      <c r="B254" s="23">
        <f t="shared" ref="B254:G254" si="36">SUM(B251:B253)</f>
        <v>90</v>
      </c>
      <c r="C254" s="23">
        <f t="shared" si="36"/>
        <v>8</v>
      </c>
      <c r="D254" s="36">
        <f t="shared" si="36"/>
        <v>6342002.5</v>
      </c>
      <c r="E254" s="36">
        <f t="shared" si="36"/>
        <v>4709490.25</v>
      </c>
      <c r="F254" s="36">
        <f t="shared" si="36"/>
        <v>1632512.2499999995</v>
      </c>
      <c r="G254" s="36">
        <f t="shared" si="36"/>
        <v>521213.6</v>
      </c>
    </row>
    <row r="255" spans="1:7" x14ac:dyDescent="0.2">
      <c r="A255" s="10"/>
      <c r="B255" s="10"/>
      <c r="C255" s="10"/>
      <c r="D255" s="27"/>
      <c r="E255" s="27"/>
      <c r="F255" s="27"/>
      <c r="G255" s="27"/>
    </row>
    <row r="256" spans="1:7" ht="15.75" x14ac:dyDescent="0.25">
      <c r="A256" s="63" t="s">
        <v>49</v>
      </c>
      <c r="B256" s="63"/>
      <c r="C256" s="63"/>
      <c r="D256" s="63"/>
      <c r="E256" s="63"/>
      <c r="F256" s="27"/>
      <c r="G256" s="27"/>
    </row>
    <row r="257" spans="1:7" ht="16.5" thickBot="1" x14ac:dyDescent="0.3">
      <c r="A257" s="14"/>
      <c r="B257" s="14"/>
      <c r="C257" s="14"/>
      <c r="D257" s="39"/>
      <c r="E257" s="39"/>
      <c r="F257" s="27"/>
      <c r="G257" s="27"/>
    </row>
    <row r="258" spans="1:7" ht="13.5" thickTop="1" x14ac:dyDescent="0.2">
      <c r="A258" s="64" t="s">
        <v>54</v>
      </c>
      <c r="B258" s="66" t="s">
        <v>67</v>
      </c>
      <c r="C258" s="68" t="s">
        <v>68</v>
      </c>
      <c r="D258" s="58" t="s">
        <v>65</v>
      </c>
      <c r="E258" s="58" t="s">
        <v>64</v>
      </c>
      <c r="F258" s="58" t="s">
        <v>62</v>
      </c>
      <c r="G258" s="60" t="s">
        <v>63</v>
      </c>
    </row>
    <row r="259" spans="1:7" ht="13.5" thickBot="1" x14ac:dyDescent="0.25">
      <c r="A259" s="65"/>
      <c r="B259" s="67"/>
      <c r="C259" s="69"/>
      <c r="D259" s="59"/>
      <c r="E259" s="59"/>
      <c r="F259" s="59"/>
      <c r="G259" s="61"/>
    </row>
    <row r="260" spans="1:7" ht="13.5" thickTop="1" x14ac:dyDescent="0.2">
      <c r="A260" s="6"/>
      <c r="B260" s="6"/>
      <c r="C260" s="6"/>
      <c r="D260" s="27"/>
      <c r="E260" s="27"/>
      <c r="F260" s="27"/>
      <c r="G260" s="27"/>
    </row>
    <row r="261" spans="1:7" x14ac:dyDescent="0.2">
      <c r="A261" s="6" t="s">
        <v>12</v>
      </c>
      <c r="B261" s="28">
        <f>SUMIF($A$1:$A$254,"TYPE 1",$B$1:$B$254)</f>
        <v>2566</v>
      </c>
      <c r="C261" s="28">
        <f>SUMIF($A$1:$A$254,"TYPE 1",$C$1:$C$254)</f>
        <v>782</v>
      </c>
      <c r="D261" s="27">
        <f>SUMIF($A$1:$A$254,"TYPE 1",$D$1:$D$254)</f>
        <v>104052951.84999999</v>
      </c>
      <c r="E261" s="27">
        <f>SUMIF($A$1:$A$254,"TYPE 1",$E$1:$E$254)</f>
        <v>75031720.549999997</v>
      </c>
      <c r="F261" s="27">
        <f>SUMIF($A$1:$A$254,"TYPE 1",$F$1:$F$254)</f>
        <v>29021231.300000001</v>
      </c>
      <c r="G261" s="27">
        <f>SUMIF($A$1:$A$254,"TYPE 1",$G$1:$G$254)</f>
        <v>7545520.1500000013</v>
      </c>
    </row>
    <row r="262" spans="1:7" x14ac:dyDescent="0.2">
      <c r="A262" s="6" t="s">
        <v>13</v>
      </c>
      <c r="B262" s="28">
        <f>SUMIF($A$1:$A$254,"TYPE 2",$B$1:$B$254)</f>
        <v>1141</v>
      </c>
      <c r="C262" s="28">
        <f>SUMIF($A$1:$A$254,"TYPE 2",$C$1:$C$254)</f>
        <v>373</v>
      </c>
      <c r="D262" s="27">
        <f>SUMIF($A$1:$A$254,"TYPE 2",$D$1:$D$254)</f>
        <v>37954902.100000001</v>
      </c>
      <c r="E262" s="27">
        <f>SUMIF($A$1:$A$254,"TYPE 2",$E$1:$E$254)</f>
        <v>27218018.250000004</v>
      </c>
      <c r="F262" s="27">
        <f>SUMIF($A$1:$A$254,"TYPE 2",$F$1:$F$254)</f>
        <v>10736883.85</v>
      </c>
      <c r="G262" s="27">
        <f>SUMIF($A$1:$A$254,"TYPE 2",$G$1:$G$254)</f>
        <v>2791589.7999999993</v>
      </c>
    </row>
    <row r="263" spans="1:7" x14ac:dyDescent="0.2">
      <c r="A263" s="6" t="s">
        <v>16</v>
      </c>
      <c r="B263" s="28">
        <f>SUMIF($A$1:$A$254,"TYPE 3",$B$1:$B$254)</f>
        <v>31</v>
      </c>
      <c r="C263" s="28">
        <f>SUMIF($A$1:$A$254,"TYPE 3",$C$1:$C$254)</f>
        <v>5</v>
      </c>
      <c r="D263" s="55">
        <f>SUMIF($A$1:$A$254,"TYPE 3",$D$1:$D$254)</f>
        <v>999646.95000000007</v>
      </c>
      <c r="E263" s="27">
        <f>SUMIF($A$1:$A$254,"TYPE 3",$E$1:$E$254)</f>
        <v>741999.4</v>
      </c>
      <c r="F263" s="27">
        <f>SUMIF($A$1:$A$254,"TYPE 3",$F$1:$F$254)</f>
        <v>257647.55</v>
      </c>
      <c r="G263" s="27">
        <f>SUMIF($A$1:$A$254,"TYPE 3",$G$1:$G$254)</f>
        <v>66988.37</v>
      </c>
    </row>
    <row r="264" spans="1:7" x14ac:dyDescent="0.2">
      <c r="A264" s="6" t="s">
        <v>17</v>
      </c>
      <c r="B264" s="28">
        <f>SUMIF($A$1:$A$254,"TYPE 4",$B$1:$B$254)</f>
        <v>1079</v>
      </c>
      <c r="C264" s="28">
        <f>SUMIF($A$1:$A$254,"TYPE 4",$C$1:$C$254)</f>
        <v>15</v>
      </c>
      <c r="D264" s="27">
        <f>SUMIF($A$1:$A$254,"TYPE 4",$D$1:$D$254)</f>
        <v>60901509.25</v>
      </c>
      <c r="E264" s="27">
        <f>SUMIF($A$1:$A$254,"TYPE 4",$E$1:$E$254)</f>
        <v>46793063.349999994</v>
      </c>
      <c r="F264" s="27">
        <f>SUMIF($A$1:$A$254,"TYPE 4",$F$1:$F$254)</f>
        <v>14108445.900000002</v>
      </c>
      <c r="G264" s="27">
        <f>SUMIF($A$1:$A$254,"TYPE 4",$G$1:$G$254)</f>
        <v>2539520.27</v>
      </c>
    </row>
    <row r="265" spans="1:7" x14ac:dyDescent="0.2">
      <c r="A265" s="6" t="s">
        <v>14</v>
      </c>
      <c r="B265" s="28">
        <f>SUMIF($A$1:$A$254,"TYPE 5",$B$1:$B$254)</f>
        <v>7790</v>
      </c>
      <c r="C265" s="28">
        <f>SUMIF($A$1:$A$254,"TYPE 5",$C$1:$C$254)</f>
        <v>197</v>
      </c>
      <c r="D265" s="27">
        <f>SUMIF($A$1:$A$254,"TYPE 5",$D$1:$D$254)</f>
        <v>567954199.69999993</v>
      </c>
      <c r="E265" s="27">
        <f>SUMIF($A$1:$A$254,"TYPE 5",$E$1:$E$254)</f>
        <v>424192422.54999995</v>
      </c>
      <c r="F265" s="27">
        <f>SUMIF($A$1:$A$254,"TYPE 5",$F$1:$F$254)</f>
        <v>143761777.14999998</v>
      </c>
      <c r="G265" s="27">
        <f>SUMIF($A$1:$A$254,"TYPE 5",$G$1:$G$254)</f>
        <v>46722577.599999994</v>
      </c>
    </row>
    <row r="266" spans="1:7" ht="13.5" thickBot="1" x14ac:dyDescent="0.25">
      <c r="A266" s="6" t="s">
        <v>15</v>
      </c>
      <c r="B266" s="29">
        <f>SUM(B261:B265)-5</f>
        <v>12602</v>
      </c>
      <c r="C266" s="29">
        <f t="shared" ref="C266:D266" si="37">SUM(C261:C265)</f>
        <v>1372</v>
      </c>
      <c r="D266" s="40">
        <f t="shared" si="37"/>
        <v>771863209.8499999</v>
      </c>
      <c r="E266" s="40">
        <f>SUM(E261:E265)</f>
        <v>573977224.0999999</v>
      </c>
      <c r="F266" s="40">
        <f>SUM(F261:F265)</f>
        <v>197885985.74999997</v>
      </c>
      <c r="G266" s="40">
        <f>SUM(G261:G265)</f>
        <v>59666196.189999998</v>
      </c>
    </row>
    <row r="267" spans="1:7" ht="13.5" thickTop="1" x14ac:dyDescent="0.2">
      <c r="A267" s="62"/>
      <c r="B267" s="62"/>
      <c r="C267" s="62"/>
      <c r="D267" s="62"/>
      <c r="E267" s="35"/>
      <c r="F267" s="27"/>
      <c r="G267" s="27"/>
    </row>
    <row r="268" spans="1:7" x14ac:dyDescent="0.2">
      <c r="A268" s="6" t="s">
        <v>57</v>
      </c>
      <c r="B268" s="6"/>
      <c r="C268" s="6"/>
      <c r="D268" s="27"/>
      <c r="E268" s="35"/>
      <c r="F268" s="27"/>
      <c r="G268" s="27"/>
    </row>
    <row r="269" spans="1:7" x14ac:dyDescent="0.2">
      <c r="A269" s="6" t="s">
        <v>58</v>
      </c>
      <c r="B269" s="6"/>
      <c r="C269" s="6"/>
      <c r="D269" s="27"/>
      <c r="E269" s="27"/>
      <c r="F269" s="27"/>
      <c r="G269" s="27"/>
    </row>
    <row r="270" spans="1:7" x14ac:dyDescent="0.2">
      <c r="A270" s="6" t="s">
        <v>59</v>
      </c>
      <c r="B270" s="6"/>
      <c r="C270" s="6"/>
      <c r="D270" s="27"/>
      <c r="E270" s="27"/>
      <c r="F270" s="27"/>
      <c r="G270" s="27"/>
    </row>
    <row r="271" spans="1:7" x14ac:dyDescent="0.2">
      <c r="A271" s="6" t="s">
        <v>60</v>
      </c>
      <c r="B271" s="6"/>
      <c r="C271" s="6"/>
      <c r="D271" s="27"/>
      <c r="E271" s="27"/>
      <c r="F271" s="27"/>
      <c r="G271" s="27"/>
    </row>
    <row r="272" spans="1:7" x14ac:dyDescent="0.2">
      <c r="A272" s="6" t="s">
        <v>61</v>
      </c>
      <c r="B272" s="6"/>
      <c r="C272" s="6"/>
      <c r="D272" s="27"/>
      <c r="E272" s="27"/>
      <c r="F272" s="27"/>
      <c r="G272" s="27"/>
    </row>
  </sheetData>
  <mergeCells count="9">
    <mergeCell ref="F258:F259"/>
    <mergeCell ref="G258:G259"/>
    <mergeCell ref="A267:D267"/>
    <mergeCell ref="A256:E256"/>
    <mergeCell ref="A258:A259"/>
    <mergeCell ref="B258:B259"/>
    <mergeCell ref="C258:C259"/>
    <mergeCell ref="D258:D259"/>
    <mergeCell ref="E258:E259"/>
  </mergeCells>
  <phoneticPr fontId="4" type="noConversion"/>
  <pageMargins left="0.5" right="0.5" top="1" bottom="0.5" header="0.25" footer="0.25"/>
  <pageSetup orientation="portrait" r:id="rId1"/>
  <headerFooter>
    <oddHeader xml:space="preserve">&amp;C&amp;"Arial,Bold" LOUISIANA STATE POLICE GAMING ENFORCEMENT DIVISION    
QUARTERLY VIDEO GAMING REVENUE REPORT      
SECOND QUARTER FY 2026
OCTOBER - DECEMBER
</oddHeader>
    <oddFooter>&amp;CPage &amp;P of &amp;N&amp;Rprepared by LSP Gaming Audit</oddFooter>
  </headerFooter>
  <rowBreaks count="5" manualBreakCount="5">
    <brk id="50" max="16383" man="1"/>
    <brk id="98" max="16383" man="1"/>
    <brk id="147" max="16383" man="1"/>
    <brk id="197" max="16383" man="1"/>
    <brk id="2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6"/>
  <sheetViews>
    <sheetView view="pageLayout" zoomScale="156" zoomScaleNormal="100" zoomScalePageLayoutView="156" workbookViewId="0">
      <selection activeCell="D11" sqref="D11"/>
    </sheetView>
  </sheetViews>
  <sheetFormatPr defaultColWidth="9.140625" defaultRowHeight="12.75" x14ac:dyDescent="0.2"/>
  <cols>
    <col min="1" max="1" width="12" style="6" customWidth="1"/>
    <col min="2" max="2" width="9.140625" style="6" customWidth="1"/>
    <col min="3" max="3" width="6.42578125" style="6" customWidth="1"/>
    <col min="4" max="6" width="15.140625" style="27" bestFit="1" customWidth="1"/>
    <col min="7" max="7" width="14" style="27" bestFit="1" customWidth="1"/>
    <col min="8" max="8" width="14.28515625" style="6" customWidth="1"/>
    <col min="9" max="16384" width="9.140625" style="6"/>
  </cols>
  <sheetData>
    <row r="1" spans="1:8" ht="13.5" thickBot="1" x14ac:dyDescent="0.25">
      <c r="A1" s="20" t="s">
        <v>18</v>
      </c>
      <c r="B1" s="20"/>
      <c r="G1" s="30"/>
      <c r="H1" s="20"/>
    </row>
    <row r="2" spans="1:8" ht="13.5" thickTop="1" x14ac:dyDescent="0.2">
      <c r="A2" s="19" t="s">
        <v>1</v>
      </c>
      <c r="B2" s="18" t="s">
        <v>2</v>
      </c>
      <c r="C2" s="18" t="s">
        <v>2</v>
      </c>
      <c r="D2" s="31" t="s">
        <v>7</v>
      </c>
      <c r="E2" s="31" t="s">
        <v>7</v>
      </c>
      <c r="F2" s="31" t="s">
        <v>5</v>
      </c>
      <c r="G2" s="38" t="s">
        <v>10</v>
      </c>
      <c r="H2" s="20"/>
    </row>
    <row r="3" spans="1:8" ht="13.5" thickBot="1" x14ac:dyDescent="0.25">
      <c r="A3" s="17" t="s">
        <v>0</v>
      </c>
      <c r="B3" s="16" t="s">
        <v>3</v>
      </c>
      <c r="C3" s="16" t="s">
        <v>4</v>
      </c>
      <c r="D3" s="33" t="s">
        <v>8</v>
      </c>
      <c r="E3" s="33" t="s">
        <v>9</v>
      </c>
      <c r="F3" s="33" t="s">
        <v>6</v>
      </c>
      <c r="G3" s="34" t="s">
        <v>11</v>
      </c>
    </row>
    <row r="4" spans="1:8" ht="13.5" thickTop="1" x14ac:dyDescent="0.2">
      <c r="A4" s="10" t="s">
        <v>12</v>
      </c>
      <c r="B4" s="4">
        <v>73</v>
      </c>
      <c r="C4" s="4">
        <v>21</v>
      </c>
      <c r="D4" s="8">
        <v>2536993.4</v>
      </c>
      <c r="E4" s="8">
        <v>1811571.3</v>
      </c>
      <c r="F4" s="1">
        <f>SUM(D4-E4)</f>
        <v>725422.09999999986</v>
      </c>
      <c r="G4" s="5">
        <f t="shared" ref="G4:G5" si="0">SUM(F4*0.26)</f>
        <v>188609.74599999998</v>
      </c>
    </row>
    <row r="5" spans="1:8" x14ac:dyDescent="0.2">
      <c r="A5" s="10" t="s">
        <v>13</v>
      </c>
      <c r="B5" s="4">
        <v>35</v>
      </c>
      <c r="C5" s="4">
        <v>11</v>
      </c>
      <c r="D5" s="8">
        <v>866309.5</v>
      </c>
      <c r="E5" s="8">
        <v>613870</v>
      </c>
      <c r="F5" s="1">
        <f>SUM(D5-E5)</f>
        <v>252439.5</v>
      </c>
      <c r="G5" s="5">
        <f t="shared" si="0"/>
        <v>65634.27</v>
      </c>
    </row>
    <row r="6" spans="1:8" x14ac:dyDescent="0.2">
      <c r="A6" s="10" t="s">
        <v>14</v>
      </c>
      <c r="B6" s="4">
        <v>423</v>
      </c>
      <c r="C6" s="4">
        <v>9</v>
      </c>
      <c r="D6" s="22">
        <v>34834497.049999997</v>
      </c>
      <c r="E6" s="22">
        <v>26264725.350000001</v>
      </c>
      <c r="F6" s="5">
        <f>SUM(D6-E6)</f>
        <v>8569771.6999999955</v>
      </c>
      <c r="G6" s="5">
        <f>SUM(F6*0.325)</f>
        <v>2785175.8024999988</v>
      </c>
    </row>
    <row r="7" spans="1:8" x14ac:dyDescent="0.2">
      <c r="A7" s="23" t="s">
        <v>15</v>
      </c>
      <c r="B7" s="23">
        <f t="shared" ref="B7:G7" si="1">SUM(B4:B6)</f>
        <v>531</v>
      </c>
      <c r="C7" s="23">
        <f t="shared" si="1"/>
        <v>41</v>
      </c>
      <c r="D7" s="36">
        <f t="shared" si="1"/>
        <v>38237799.949999996</v>
      </c>
      <c r="E7" s="36">
        <f t="shared" si="1"/>
        <v>28690166.650000002</v>
      </c>
      <c r="F7" s="36">
        <f t="shared" si="1"/>
        <v>9547633.2999999952</v>
      </c>
      <c r="G7" s="36">
        <f t="shared" si="1"/>
        <v>3039419.8184999987</v>
      </c>
    </row>
    <row r="8" spans="1:8" x14ac:dyDescent="0.2">
      <c r="A8" s="10"/>
      <c r="B8" s="10"/>
      <c r="C8" s="10"/>
      <c r="D8" s="37"/>
      <c r="E8" s="37"/>
      <c r="F8" s="37"/>
      <c r="G8" s="37"/>
    </row>
    <row r="9" spans="1:8" ht="13.5" thickBot="1" x14ac:dyDescent="0.25">
      <c r="A9" s="20" t="s">
        <v>19</v>
      </c>
      <c r="B9" s="20"/>
    </row>
    <row r="10" spans="1:8" ht="13.5" thickTop="1" x14ac:dyDescent="0.2">
      <c r="A10" s="19" t="s">
        <v>1</v>
      </c>
      <c r="B10" s="18" t="s">
        <v>2</v>
      </c>
      <c r="C10" s="18" t="s">
        <v>2</v>
      </c>
      <c r="D10" s="31" t="s">
        <v>7</v>
      </c>
      <c r="E10" s="31" t="s">
        <v>7</v>
      </c>
      <c r="F10" s="31" t="s">
        <v>5</v>
      </c>
      <c r="G10" s="38" t="s">
        <v>10</v>
      </c>
    </row>
    <row r="11" spans="1:8" ht="13.5" thickBot="1" x14ac:dyDescent="0.25">
      <c r="A11" s="17" t="s">
        <v>0</v>
      </c>
      <c r="B11" s="16" t="s">
        <v>3</v>
      </c>
      <c r="C11" s="16" t="s">
        <v>4</v>
      </c>
      <c r="D11" s="33" t="s">
        <v>8</v>
      </c>
      <c r="E11" s="33" t="s">
        <v>9</v>
      </c>
      <c r="F11" s="33" t="s">
        <v>6</v>
      </c>
      <c r="G11" s="34" t="s">
        <v>11</v>
      </c>
    </row>
    <row r="12" spans="1:8" ht="13.5" thickTop="1" x14ac:dyDescent="0.2">
      <c r="A12" s="10" t="s">
        <v>12</v>
      </c>
      <c r="B12" s="4">
        <v>30</v>
      </c>
      <c r="C12" s="4">
        <v>9</v>
      </c>
      <c r="D12" s="22">
        <v>627840</v>
      </c>
      <c r="E12" s="22">
        <v>435325.6</v>
      </c>
      <c r="F12" s="22">
        <f>SUM(D12-E12)</f>
        <v>192514.40000000002</v>
      </c>
      <c r="G12" s="5">
        <f t="shared" ref="G12:G13" si="2">SUM(F12*0.26)</f>
        <v>50053.744000000006</v>
      </c>
    </row>
    <row r="13" spans="1:8" x14ac:dyDescent="0.2">
      <c r="A13" s="10" t="s">
        <v>13</v>
      </c>
      <c r="B13" s="4">
        <v>15</v>
      </c>
      <c r="C13" s="4">
        <v>4</v>
      </c>
      <c r="D13" s="22">
        <v>380850</v>
      </c>
      <c r="E13" s="22">
        <v>261893.2</v>
      </c>
      <c r="F13" s="22">
        <f>SUM(D13-E13)</f>
        <v>118956.79999999999</v>
      </c>
      <c r="G13" s="5">
        <f t="shared" si="2"/>
        <v>30928.767999999996</v>
      </c>
    </row>
    <row r="14" spans="1:8" x14ac:dyDescent="0.2">
      <c r="A14" s="10" t="s">
        <v>14</v>
      </c>
      <c r="B14" s="4">
        <v>114</v>
      </c>
      <c r="C14" s="4">
        <v>3</v>
      </c>
      <c r="D14" s="22">
        <v>7539574</v>
      </c>
      <c r="E14" s="22">
        <v>5502169.75</v>
      </c>
      <c r="F14" s="26">
        <f>SUM(D14-E14)</f>
        <v>2037404.25</v>
      </c>
      <c r="G14" s="5">
        <f>SUM(F14*0.325)</f>
        <v>662156.38124999998</v>
      </c>
    </row>
    <row r="15" spans="1:8" x14ac:dyDescent="0.2">
      <c r="A15" s="23" t="s">
        <v>15</v>
      </c>
      <c r="B15" s="23">
        <f t="shared" ref="B15:G15" si="3">SUM(B12:B14)</f>
        <v>159</v>
      </c>
      <c r="C15" s="23">
        <f t="shared" si="3"/>
        <v>16</v>
      </c>
      <c r="D15" s="36">
        <f t="shared" si="3"/>
        <v>8548264</v>
      </c>
      <c r="E15" s="36">
        <f t="shared" si="3"/>
        <v>6199388.5499999998</v>
      </c>
      <c r="F15" s="36">
        <f t="shared" si="3"/>
        <v>2348875.4500000002</v>
      </c>
      <c r="G15" s="36">
        <f t="shared" si="3"/>
        <v>743138.89324999996</v>
      </c>
    </row>
    <row r="16" spans="1:8" x14ac:dyDescent="0.2">
      <c r="A16" s="10"/>
      <c r="B16" s="10"/>
      <c r="C16" s="10"/>
      <c r="D16" s="37"/>
      <c r="E16" s="37"/>
      <c r="F16" s="37"/>
      <c r="G16" s="37"/>
    </row>
    <row r="17" spans="1:7" ht="13.5" thickBot="1" x14ac:dyDescent="0.25">
      <c r="A17" s="20" t="s">
        <v>20</v>
      </c>
      <c r="B17" s="20"/>
    </row>
    <row r="18" spans="1:7" ht="13.5" thickTop="1" x14ac:dyDescent="0.2">
      <c r="A18" s="19" t="s">
        <v>1</v>
      </c>
      <c r="B18" s="18" t="s">
        <v>2</v>
      </c>
      <c r="C18" s="18" t="s">
        <v>2</v>
      </c>
      <c r="D18" s="31" t="s">
        <v>7</v>
      </c>
      <c r="E18" s="31" t="s">
        <v>7</v>
      </c>
      <c r="F18" s="31" t="s">
        <v>5</v>
      </c>
      <c r="G18" s="38" t="s">
        <v>10</v>
      </c>
    </row>
    <row r="19" spans="1:7" ht="13.5" thickBot="1" x14ac:dyDescent="0.25">
      <c r="A19" s="17" t="s">
        <v>0</v>
      </c>
      <c r="B19" s="16" t="s">
        <v>3</v>
      </c>
      <c r="C19" s="16" t="s">
        <v>4</v>
      </c>
      <c r="D19" s="33" t="s">
        <v>8</v>
      </c>
      <c r="E19" s="33" t="s">
        <v>9</v>
      </c>
      <c r="F19" s="33" t="s">
        <v>6</v>
      </c>
      <c r="G19" s="34" t="s">
        <v>11</v>
      </c>
    </row>
    <row r="20" spans="1:7" ht="13.5" thickTop="1" x14ac:dyDescent="0.2">
      <c r="A20" s="10" t="s">
        <v>12</v>
      </c>
      <c r="B20" s="4">
        <v>20</v>
      </c>
      <c r="C20" s="4">
        <v>6</v>
      </c>
      <c r="D20" s="5">
        <v>917445</v>
      </c>
      <c r="E20" s="5">
        <v>662468.94999999995</v>
      </c>
      <c r="F20" s="5">
        <f>SUM(D20-E20)</f>
        <v>254976.05000000005</v>
      </c>
      <c r="G20" s="5">
        <f t="shared" ref="G20:G21" si="4">SUM(F20*0.26)</f>
        <v>66293.773000000016</v>
      </c>
    </row>
    <row r="21" spans="1:7" x14ac:dyDescent="0.2">
      <c r="A21" s="10" t="s">
        <v>13</v>
      </c>
      <c r="B21" s="4">
        <v>13</v>
      </c>
      <c r="C21" s="4">
        <v>4</v>
      </c>
      <c r="D21" s="5">
        <v>386493</v>
      </c>
      <c r="E21" s="5">
        <v>267439.40000000002</v>
      </c>
      <c r="F21" s="5">
        <f>SUM(D21-E21)</f>
        <v>119053.59999999998</v>
      </c>
      <c r="G21" s="5">
        <f t="shared" si="4"/>
        <v>30953.935999999994</v>
      </c>
    </row>
    <row r="22" spans="1:7" x14ac:dyDescent="0.2">
      <c r="A22" s="10" t="s">
        <v>14</v>
      </c>
      <c r="B22" s="4">
        <v>81</v>
      </c>
      <c r="C22" s="4">
        <v>3</v>
      </c>
      <c r="D22" s="5">
        <v>5752189.2999999998</v>
      </c>
      <c r="E22" s="5">
        <v>4265574</v>
      </c>
      <c r="F22" s="5">
        <f>SUM(D22-E22)</f>
        <v>1486615.2999999998</v>
      </c>
      <c r="G22" s="5">
        <f>SUM(F22*0.325)</f>
        <v>483149.97249999997</v>
      </c>
    </row>
    <row r="23" spans="1:7" x14ac:dyDescent="0.2">
      <c r="A23" s="23" t="s">
        <v>15</v>
      </c>
      <c r="B23" s="23">
        <f t="shared" ref="B23:G23" si="5">SUM(B20:B22)</f>
        <v>114</v>
      </c>
      <c r="C23" s="23">
        <f t="shared" si="5"/>
        <v>13</v>
      </c>
      <c r="D23" s="36">
        <f t="shared" si="5"/>
        <v>7056127.2999999998</v>
      </c>
      <c r="E23" s="36">
        <f t="shared" si="5"/>
        <v>5195482.3499999996</v>
      </c>
      <c r="F23" s="36">
        <f t="shared" si="5"/>
        <v>1860644.9499999997</v>
      </c>
      <c r="G23" s="36">
        <f t="shared" si="5"/>
        <v>580397.68149999995</v>
      </c>
    </row>
    <row r="25" spans="1:7" ht="13.5" thickBot="1" x14ac:dyDescent="0.25">
      <c r="A25" s="20" t="s">
        <v>21</v>
      </c>
      <c r="B25" s="20"/>
    </row>
    <row r="26" spans="1:7" ht="13.5" thickTop="1" x14ac:dyDescent="0.2">
      <c r="A26" s="19" t="s">
        <v>1</v>
      </c>
      <c r="B26" s="18" t="s">
        <v>2</v>
      </c>
      <c r="C26" s="18" t="s">
        <v>2</v>
      </c>
      <c r="D26" s="31" t="s">
        <v>7</v>
      </c>
      <c r="E26" s="31" t="s">
        <v>7</v>
      </c>
      <c r="F26" s="31" t="s">
        <v>5</v>
      </c>
      <c r="G26" s="38" t="s">
        <v>10</v>
      </c>
    </row>
    <row r="27" spans="1:7" ht="13.5" thickBot="1" x14ac:dyDescent="0.25">
      <c r="A27" s="17" t="s">
        <v>0</v>
      </c>
      <c r="B27" s="16" t="s">
        <v>3</v>
      </c>
      <c r="C27" s="16" t="s">
        <v>4</v>
      </c>
      <c r="D27" s="33" t="s">
        <v>8</v>
      </c>
      <c r="E27" s="33" t="s">
        <v>9</v>
      </c>
      <c r="F27" s="33" t="s">
        <v>6</v>
      </c>
      <c r="G27" s="34" t="s">
        <v>11</v>
      </c>
    </row>
    <row r="28" spans="1:7" ht="13.5" thickTop="1" x14ac:dyDescent="0.2">
      <c r="A28" s="10" t="s">
        <v>12</v>
      </c>
      <c r="B28" s="4">
        <v>75</v>
      </c>
      <c r="C28" s="4">
        <v>24</v>
      </c>
      <c r="D28" s="5">
        <v>2086417.35</v>
      </c>
      <c r="E28" s="5">
        <v>1457807.25</v>
      </c>
      <c r="F28" s="5">
        <f>SUM(D28-E28)</f>
        <v>628610.10000000009</v>
      </c>
      <c r="G28" s="5">
        <f t="shared" ref="G28:G30" si="6">SUM(F28*0.26)</f>
        <v>163438.62600000002</v>
      </c>
    </row>
    <row r="29" spans="1:7" x14ac:dyDescent="0.2">
      <c r="A29" s="10" t="s">
        <v>13</v>
      </c>
      <c r="B29" s="4">
        <v>34</v>
      </c>
      <c r="C29" s="4">
        <v>11</v>
      </c>
      <c r="D29" s="5">
        <v>996422.4</v>
      </c>
      <c r="E29" s="5">
        <v>676114.35</v>
      </c>
      <c r="F29" s="5">
        <f>SUM(D29-E29)</f>
        <v>320308.05000000005</v>
      </c>
      <c r="G29" s="5">
        <f t="shared" si="6"/>
        <v>83280.093000000008</v>
      </c>
    </row>
    <row r="30" spans="1:7" x14ac:dyDescent="0.2">
      <c r="A30" s="10" t="s">
        <v>16</v>
      </c>
      <c r="B30" s="4">
        <v>11</v>
      </c>
      <c r="C30" s="4">
        <v>1</v>
      </c>
      <c r="D30" s="5">
        <v>301324.65000000002</v>
      </c>
      <c r="E30" s="5">
        <v>219644.45</v>
      </c>
      <c r="F30" s="5">
        <f>SUM(D30-E30)</f>
        <v>81680.200000000012</v>
      </c>
      <c r="G30" s="5">
        <f t="shared" si="6"/>
        <v>21236.852000000003</v>
      </c>
    </row>
    <row r="31" spans="1:7" x14ac:dyDescent="0.2">
      <c r="A31" s="10" t="s">
        <v>14</v>
      </c>
      <c r="B31" s="4">
        <v>119</v>
      </c>
      <c r="C31" s="4">
        <v>4</v>
      </c>
      <c r="D31" s="5">
        <v>7709325.2000000002</v>
      </c>
      <c r="E31" s="5">
        <v>5681299.75</v>
      </c>
      <c r="F31" s="5">
        <f>SUM(D31-E31)</f>
        <v>2028025.4500000002</v>
      </c>
      <c r="G31" s="5">
        <f>SUM(F31*0.325)</f>
        <v>659108.27125000011</v>
      </c>
    </row>
    <row r="32" spans="1:7" x14ac:dyDescent="0.2">
      <c r="A32" s="23" t="s">
        <v>15</v>
      </c>
      <c r="B32" s="23">
        <f t="shared" ref="B32:G32" si="7">SUM(B28:B31)</f>
        <v>239</v>
      </c>
      <c r="C32" s="23">
        <f t="shared" si="7"/>
        <v>40</v>
      </c>
      <c r="D32" s="36">
        <f t="shared" si="7"/>
        <v>11093489.6</v>
      </c>
      <c r="E32" s="36">
        <f t="shared" si="7"/>
        <v>8034865.8000000007</v>
      </c>
      <c r="F32" s="36">
        <f t="shared" si="7"/>
        <v>3058623.8000000003</v>
      </c>
      <c r="G32" s="36">
        <f t="shared" si="7"/>
        <v>927063.84225000022</v>
      </c>
    </row>
    <row r="34" spans="1:7" ht="13.5" thickBot="1" x14ac:dyDescent="0.25">
      <c r="A34" s="20" t="s">
        <v>22</v>
      </c>
      <c r="B34" s="20"/>
    </row>
    <row r="35" spans="1:7" ht="13.5" thickTop="1" x14ac:dyDescent="0.2">
      <c r="A35" s="19" t="s">
        <v>1</v>
      </c>
      <c r="B35" s="18" t="s">
        <v>2</v>
      </c>
      <c r="C35" s="18" t="s">
        <v>2</v>
      </c>
      <c r="D35" s="31" t="s">
        <v>7</v>
      </c>
      <c r="E35" s="31" t="s">
        <v>7</v>
      </c>
      <c r="F35" s="31" t="s">
        <v>5</v>
      </c>
      <c r="G35" s="38" t="s">
        <v>10</v>
      </c>
    </row>
    <row r="36" spans="1:7" ht="13.5" thickBot="1" x14ac:dyDescent="0.25">
      <c r="A36" s="17" t="s">
        <v>0</v>
      </c>
      <c r="B36" s="16" t="s">
        <v>3</v>
      </c>
      <c r="C36" s="16" t="s">
        <v>4</v>
      </c>
      <c r="D36" s="33" t="s">
        <v>8</v>
      </c>
      <c r="E36" s="33" t="s">
        <v>9</v>
      </c>
      <c r="F36" s="33" t="s">
        <v>6</v>
      </c>
      <c r="G36" s="34" t="s">
        <v>11</v>
      </c>
    </row>
    <row r="37" spans="1:7" ht="13.5" thickTop="1" x14ac:dyDescent="0.2">
      <c r="A37" s="10" t="s">
        <v>12</v>
      </c>
      <c r="B37" s="4">
        <v>155</v>
      </c>
      <c r="C37" s="4">
        <v>45</v>
      </c>
      <c r="D37" s="5">
        <v>6329362</v>
      </c>
      <c r="E37" s="5">
        <v>4417061.6500000004</v>
      </c>
      <c r="F37" s="5">
        <f>SUM(D37-E37)</f>
        <v>1912300.3499999996</v>
      </c>
      <c r="G37" s="5">
        <f>SUM(F37*0.26)</f>
        <v>497198.0909999999</v>
      </c>
    </row>
    <row r="38" spans="1:7" x14ac:dyDescent="0.2">
      <c r="A38" s="10" t="s">
        <v>13</v>
      </c>
      <c r="B38" s="4">
        <v>42</v>
      </c>
      <c r="C38" s="4">
        <v>14</v>
      </c>
      <c r="D38" s="5">
        <v>1665141.75</v>
      </c>
      <c r="E38" s="5">
        <v>1164562.95</v>
      </c>
      <c r="F38" s="5">
        <f>SUM(D38-E38)</f>
        <v>500578.80000000005</v>
      </c>
      <c r="G38" s="5">
        <f>SUM(F38*0.26)</f>
        <v>130150.48800000001</v>
      </c>
    </row>
    <row r="39" spans="1:7" x14ac:dyDescent="0.2">
      <c r="A39" s="10" t="s">
        <v>16</v>
      </c>
      <c r="B39" s="4">
        <v>8</v>
      </c>
      <c r="C39" s="4">
        <v>1</v>
      </c>
      <c r="D39" s="5">
        <v>503110.40000000002</v>
      </c>
      <c r="E39" s="5">
        <v>406221.5</v>
      </c>
      <c r="F39" s="5">
        <f>SUM(D39-E39)</f>
        <v>96888.900000000023</v>
      </c>
      <c r="G39" s="5">
        <f>SUM(F39*0.26)</f>
        <v>25191.114000000009</v>
      </c>
    </row>
    <row r="40" spans="1:7" x14ac:dyDescent="0.2">
      <c r="A40" s="10" t="s">
        <v>14</v>
      </c>
      <c r="B40" s="4">
        <v>563</v>
      </c>
      <c r="C40" s="4">
        <v>14</v>
      </c>
      <c r="D40" s="5">
        <v>34969377.850000001</v>
      </c>
      <c r="E40" s="5">
        <v>26305154.199999999</v>
      </c>
      <c r="F40" s="5">
        <f>SUM(D40-E40)</f>
        <v>8664223.6500000022</v>
      </c>
      <c r="G40" s="5">
        <f>SUM(F40*0.325)</f>
        <v>2815872.6862500007</v>
      </c>
    </row>
    <row r="41" spans="1:7" x14ac:dyDescent="0.2">
      <c r="A41" s="23" t="s">
        <v>15</v>
      </c>
      <c r="B41" s="23">
        <f t="shared" ref="B41:G41" si="8">SUM(B37:B40)</f>
        <v>768</v>
      </c>
      <c r="C41" s="23">
        <f t="shared" si="8"/>
        <v>74</v>
      </c>
      <c r="D41" s="36">
        <f t="shared" si="8"/>
        <v>43466992</v>
      </c>
      <c r="E41" s="36">
        <f t="shared" si="8"/>
        <v>32293000.300000001</v>
      </c>
      <c r="F41" s="36">
        <f t="shared" si="8"/>
        <v>11173991.700000001</v>
      </c>
      <c r="G41" s="36">
        <f t="shared" si="8"/>
        <v>3468412.3792500007</v>
      </c>
    </row>
    <row r="43" spans="1:7" ht="13.5" thickBot="1" x14ac:dyDescent="0.25">
      <c r="A43" s="20" t="s">
        <v>23</v>
      </c>
      <c r="B43" s="20"/>
    </row>
    <row r="44" spans="1:7" ht="13.5" thickTop="1" x14ac:dyDescent="0.2">
      <c r="A44" s="19" t="s">
        <v>1</v>
      </c>
      <c r="B44" s="18" t="s">
        <v>2</v>
      </c>
      <c r="C44" s="18" t="s">
        <v>2</v>
      </c>
      <c r="D44" s="31" t="s">
        <v>7</v>
      </c>
      <c r="E44" s="31" t="s">
        <v>7</v>
      </c>
      <c r="F44" s="31" t="s">
        <v>5</v>
      </c>
      <c r="G44" s="38" t="s">
        <v>10</v>
      </c>
    </row>
    <row r="45" spans="1:7" ht="13.5" thickBot="1" x14ac:dyDescent="0.25">
      <c r="A45" s="17" t="s">
        <v>0</v>
      </c>
      <c r="B45" s="16" t="s">
        <v>3</v>
      </c>
      <c r="C45" s="16" t="s">
        <v>4</v>
      </c>
      <c r="D45" s="33" t="s">
        <v>8</v>
      </c>
      <c r="E45" s="33" t="s">
        <v>9</v>
      </c>
      <c r="F45" s="33" t="s">
        <v>6</v>
      </c>
      <c r="G45" s="34" t="s">
        <v>11</v>
      </c>
    </row>
    <row r="46" spans="1:7" ht="13.5" thickTop="1" x14ac:dyDescent="0.2">
      <c r="A46" s="10" t="s">
        <v>12</v>
      </c>
      <c r="B46" s="4">
        <v>188</v>
      </c>
      <c r="C46" s="4">
        <v>54</v>
      </c>
      <c r="D46" s="5">
        <v>6370921.9000000004</v>
      </c>
      <c r="E46" s="5">
        <v>4616068.9000000004</v>
      </c>
      <c r="F46" s="5">
        <f>SUM(D46-E46)</f>
        <v>1754853</v>
      </c>
      <c r="G46" s="5">
        <f>SUM(F46*0.26)</f>
        <v>456261.78</v>
      </c>
    </row>
    <row r="47" spans="1:7" x14ac:dyDescent="0.2">
      <c r="A47" s="10" t="s">
        <v>13</v>
      </c>
      <c r="B47" s="4">
        <v>31</v>
      </c>
      <c r="C47" s="4">
        <v>10</v>
      </c>
      <c r="D47" s="5">
        <v>1274061.45</v>
      </c>
      <c r="E47" s="5">
        <v>920077.5</v>
      </c>
      <c r="F47" s="5">
        <f>SUM(D47-E47)</f>
        <v>353983.94999999995</v>
      </c>
      <c r="G47" s="5">
        <f>SUM(F47*0.26)</f>
        <v>92035.82699999999</v>
      </c>
    </row>
    <row r="48" spans="1:7" x14ac:dyDescent="0.2">
      <c r="A48" s="10" t="s">
        <v>14</v>
      </c>
      <c r="B48" s="4">
        <v>803</v>
      </c>
      <c r="C48" s="4">
        <v>22</v>
      </c>
      <c r="D48" s="5">
        <v>48464370.399999999</v>
      </c>
      <c r="E48" s="5">
        <v>35843304.549999997</v>
      </c>
      <c r="F48" s="5">
        <f>SUM(D48-E48)</f>
        <v>12621065.850000001</v>
      </c>
      <c r="G48" s="5">
        <f>SUM(F48*0.325)</f>
        <v>4101846.4012500006</v>
      </c>
    </row>
    <row r="49" spans="1:7" x14ac:dyDescent="0.2">
      <c r="A49" s="23" t="s">
        <v>15</v>
      </c>
      <c r="B49" s="23">
        <f t="shared" ref="B49:G49" si="9">SUM(B46:B48)</f>
        <v>1022</v>
      </c>
      <c r="C49" s="23">
        <f t="shared" si="9"/>
        <v>86</v>
      </c>
      <c r="D49" s="36">
        <f t="shared" si="9"/>
        <v>56109353.75</v>
      </c>
      <c r="E49" s="36">
        <f t="shared" si="9"/>
        <v>41379450.949999996</v>
      </c>
      <c r="F49" s="36">
        <f t="shared" si="9"/>
        <v>14729902.800000001</v>
      </c>
      <c r="G49" s="36">
        <f t="shared" si="9"/>
        <v>4650144.0082500009</v>
      </c>
    </row>
    <row r="51" spans="1:7" ht="13.5" thickBot="1" x14ac:dyDescent="0.25">
      <c r="A51" s="20" t="s">
        <v>24</v>
      </c>
      <c r="B51" s="20"/>
    </row>
    <row r="52" spans="1:7" ht="13.5" thickTop="1" x14ac:dyDescent="0.2">
      <c r="A52" s="19" t="s">
        <v>1</v>
      </c>
      <c r="B52" s="18" t="s">
        <v>2</v>
      </c>
      <c r="C52" s="18" t="s">
        <v>2</v>
      </c>
      <c r="D52" s="31" t="s">
        <v>7</v>
      </c>
      <c r="E52" s="31" t="s">
        <v>7</v>
      </c>
      <c r="F52" s="31" t="s">
        <v>5</v>
      </c>
      <c r="G52" s="38" t="s">
        <v>10</v>
      </c>
    </row>
    <row r="53" spans="1:7" ht="13.5" thickBot="1" x14ac:dyDescent="0.25">
      <c r="A53" s="17" t="s">
        <v>0</v>
      </c>
      <c r="B53" s="16" t="s">
        <v>3</v>
      </c>
      <c r="C53" s="16" t="s">
        <v>4</v>
      </c>
      <c r="D53" s="33" t="s">
        <v>8</v>
      </c>
      <c r="E53" s="33" t="s">
        <v>9</v>
      </c>
      <c r="F53" s="33" t="s">
        <v>6</v>
      </c>
      <c r="G53" s="34" t="s">
        <v>11</v>
      </c>
    </row>
    <row r="54" spans="1:7" ht="13.5" thickTop="1" x14ac:dyDescent="0.2">
      <c r="A54" s="10" t="s">
        <v>12</v>
      </c>
      <c r="B54" s="4">
        <v>4</v>
      </c>
      <c r="C54" s="4">
        <v>1</v>
      </c>
      <c r="D54" s="5">
        <v>318281</v>
      </c>
      <c r="E54" s="5">
        <v>224340.9</v>
      </c>
      <c r="F54" s="5">
        <f>SUM(D54-E54)</f>
        <v>93940.1</v>
      </c>
      <c r="G54" s="5">
        <f>SUM(F54*0.26)</f>
        <v>24424.426000000003</v>
      </c>
    </row>
    <row r="55" spans="1:7" x14ac:dyDescent="0.2">
      <c r="A55" s="10" t="s">
        <v>13</v>
      </c>
      <c r="B55" s="4">
        <v>6</v>
      </c>
      <c r="C55" s="4">
        <v>2</v>
      </c>
      <c r="D55" s="5">
        <v>54041</v>
      </c>
      <c r="E55" s="5">
        <v>36929.449999999997</v>
      </c>
      <c r="F55" s="5">
        <f>SUM(D55-E55)</f>
        <v>17111.550000000003</v>
      </c>
      <c r="G55" s="5">
        <f>SUM(F55*0.26)</f>
        <v>4449.0030000000006</v>
      </c>
    </row>
    <row r="56" spans="1:7" x14ac:dyDescent="0.2">
      <c r="A56" s="10" t="s">
        <v>16</v>
      </c>
      <c r="B56" s="4">
        <v>3</v>
      </c>
      <c r="C56" s="4">
        <v>1</v>
      </c>
      <c r="D56" s="5">
        <v>53277</v>
      </c>
      <c r="E56" s="5">
        <v>31687.9</v>
      </c>
      <c r="F56" s="5">
        <f>SUM(D56-E56)</f>
        <v>21589.1</v>
      </c>
      <c r="G56" s="5">
        <f>SUM(F56*0.26)</f>
        <v>5613.1660000000002</v>
      </c>
    </row>
    <row r="57" spans="1:7" x14ac:dyDescent="0.2">
      <c r="A57" s="23" t="s">
        <v>15</v>
      </c>
      <c r="B57" s="23">
        <f>SUM(B54:B56)</f>
        <v>13</v>
      </c>
      <c r="C57" s="23">
        <f t="shared" ref="C57" si="10">SUM(C54:C56)</f>
        <v>4</v>
      </c>
      <c r="D57" s="36">
        <f>SUM(D54:D56)</f>
        <v>425599</v>
      </c>
      <c r="E57" s="36">
        <f t="shared" ref="E57:G57" si="11">SUM(E54:E56)</f>
        <v>292958.25</v>
      </c>
      <c r="F57" s="36">
        <f t="shared" si="11"/>
        <v>132640.75</v>
      </c>
      <c r="G57" s="56">
        <f t="shared" si="11"/>
        <v>34486.595000000001</v>
      </c>
    </row>
    <row r="59" spans="1:7" ht="13.5" thickBot="1" x14ac:dyDescent="0.25">
      <c r="A59" s="20" t="s">
        <v>25</v>
      </c>
      <c r="B59" s="20"/>
    </row>
    <row r="60" spans="1:7" ht="13.5" thickTop="1" x14ac:dyDescent="0.2">
      <c r="A60" s="19" t="s">
        <v>1</v>
      </c>
      <c r="B60" s="18" t="s">
        <v>2</v>
      </c>
      <c r="C60" s="18" t="s">
        <v>2</v>
      </c>
      <c r="D60" s="31" t="s">
        <v>7</v>
      </c>
      <c r="E60" s="31" t="s">
        <v>7</v>
      </c>
      <c r="F60" s="31" t="s">
        <v>5</v>
      </c>
      <c r="G60" s="38" t="s">
        <v>10</v>
      </c>
    </row>
    <row r="61" spans="1:7" ht="13.5" thickBot="1" x14ac:dyDescent="0.25">
      <c r="A61" s="17" t="s">
        <v>0</v>
      </c>
      <c r="B61" s="16" t="s">
        <v>3</v>
      </c>
      <c r="C61" s="16" t="s">
        <v>4</v>
      </c>
      <c r="D61" s="33" t="s">
        <v>8</v>
      </c>
      <c r="E61" s="33" t="s">
        <v>9</v>
      </c>
      <c r="F61" s="33" t="s">
        <v>6</v>
      </c>
      <c r="G61" s="34" t="s">
        <v>11</v>
      </c>
    </row>
    <row r="62" spans="1:7" ht="13.5" thickTop="1" x14ac:dyDescent="0.2">
      <c r="A62" s="10" t="s">
        <v>12</v>
      </c>
      <c r="B62" s="4">
        <v>6</v>
      </c>
      <c r="C62" s="4">
        <v>2</v>
      </c>
      <c r="D62" s="5">
        <v>73004</v>
      </c>
      <c r="E62" s="5">
        <v>48018.65</v>
      </c>
      <c r="F62" s="5">
        <f>SUM(D62-E62)</f>
        <v>24985.35</v>
      </c>
      <c r="G62" s="5">
        <f>SUM(F62*0.26)</f>
        <v>6496.1909999999998</v>
      </c>
    </row>
    <row r="63" spans="1:7" x14ac:dyDescent="0.2">
      <c r="A63" s="10" t="s">
        <v>14</v>
      </c>
      <c r="B63" s="4">
        <v>187</v>
      </c>
      <c r="C63" s="4">
        <v>5</v>
      </c>
      <c r="D63" s="5">
        <v>12443407.85</v>
      </c>
      <c r="E63" s="5">
        <v>9519004.3499999996</v>
      </c>
      <c r="F63" s="5">
        <f>SUM(D63-E63)</f>
        <v>2924403.5</v>
      </c>
      <c r="G63" s="5">
        <f>SUM(F63*0.325)</f>
        <v>950431.13750000007</v>
      </c>
    </row>
    <row r="64" spans="1:7" x14ac:dyDescent="0.2">
      <c r="A64" s="23" t="s">
        <v>15</v>
      </c>
      <c r="B64" s="23">
        <f>SUM(B62:B63)</f>
        <v>193</v>
      </c>
      <c r="C64" s="23">
        <f>SUM(C62:C63)</f>
        <v>7</v>
      </c>
      <c r="D64" s="36">
        <f t="shared" ref="D64:G64" si="12">SUM(D62:D63)</f>
        <v>12516411.85</v>
      </c>
      <c r="E64" s="36">
        <f t="shared" si="12"/>
        <v>9567023</v>
      </c>
      <c r="F64" s="36">
        <f t="shared" si="12"/>
        <v>2949388.85</v>
      </c>
      <c r="G64" s="36">
        <f t="shared" si="12"/>
        <v>956927.32850000006</v>
      </c>
    </row>
    <row r="66" spans="1:7" ht="13.5" thickBot="1" x14ac:dyDescent="0.25">
      <c r="A66" s="20" t="s">
        <v>26</v>
      </c>
      <c r="B66" s="20"/>
    </row>
    <row r="67" spans="1:7" ht="13.5" thickTop="1" x14ac:dyDescent="0.2">
      <c r="A67" s="19" t="s">
        <v>1</v>
      </c>
      <c r="B67" s="18" t="s">
        <v>2</v>
      </c>
      <c r="C67" s="18" t="s">
        <v>2</v>
      </c>
      <c r="D67" s="31" t="s">
        <v>7</v>
      </c>
      <c r="E67" s="31" t="s">
        <v>7</v>
      </c>
      <c r="F67" s="31" t="s">
        <v>5</v>
      </c>
      <c r="G67" s="38" t="s">
        <v>10</v>
      </c>
    </row>
    <row r="68" spans="1:7" ht="13.5" thickBot="1" x14ac:dyDescent="0.25">
      <c r="A68" s="17" t="s">
        <v>0</v>
      </c>
      <c r="B68" s="16" t="s">
        <v>3</v>
      </c>
      <c r="C68" s="16" t="s">
        <v>4</v>
      </c>
      <c r="D68" s="33" t="s">
        <v>8</v>
      </c>
      <c r="E68" s="33" t="s">
        <v>9</v>
      </c>
      <c r="F68" s="33" t="s">
        <v>6</v>
      </c>
      <c r="G68" s="34" t="s">
        <v>11</v>
      </c>
    </row>
    <row r="69" spans="1:7" ht="13.5" thickTop="1" x14ac:dyDescent="0.2">
      <c r="A69" s="10" t="s">
        <v>12</v>
      </c>
      <c r="B69" s="4">
        <v>10</v>
      </c>
      <c r="C69" s="4">
        <v>2</v>
      </c>
      <c r="D69" s="5">
        <v>896355</v>
      </c>
      <c r="E69" s="5">
        <v>669346.1</v>
      </c>
      <c r="F69" s="5">
        <f>SUM(D69-E69)</f>
        <v>227008.90000000002</v>
      </c>
      <c r="G69" s="5">
        <f>SUM(F69*0.26)</f>
        <v>59022.314000000006</v>
      </c>
    </row>
    <row r="70" spans="1:7" x14ac:dyDescent="0.2">
      <c r="A70" s="10" t="s">
        <v>13</v>
      </c>
      <c r="B70" s="4">
        <v>3</v>
      </c>
      <c r="C70" s="4">
        <v>1</v>
      </c>
      <c r="D70" s="5">
        <v>9103</v>
      </c>
      <c r="E70" s="5">
        <v>7651.9</v>
      </c>
      <c r="F70" s="5">
        <f>SUM(D70-E70)</f>
        <v>1451.1000000000004</v>
      </c>
      <c r="G70" s="5">
        <f>SUM(F70*0.26)</f>
        <v>377.28600000000012</v>
      </c>
    </row>
    <row r="71" spans="1:7" x14ac:dyDescent="0.2">
      <c r="A71" s="10" t="s">
        <v>14</v>
      </c>
      <c r="B71" s="4">
        <v>20</v>
      </c>
      <c r="C71" s="4">
        <v>1</v>
      </c>
      <c r="D71" s="5">
        <v>1295262</v>
      </c>
      <c r="E71" s="5">
        <v>947291.75</v>
      </c>
      <c r="F71" s="5">
        <f>SUM(D71-E71)</f>
        <v>347970.25</v>
      </c>
      <c r="G71" s="5">
        <f>SUM(F71*0.325)</f>
        <v>113090.33125</v>
      </c>
    </row>
    <row r="72" spans="1:7" x14ac:dyDescent="0.2">
      <c r="A72" s="23" t="s">
        <v>15</v>
      </c>
      <c r="B72" s="23">
        <f t="shared" ref="B72:G72" si="13">SUM(B69:B71)</f>
        <v>33</v>
      </c>
      <c r="C72" s="23">
        <f t="shared" si="13"/>
        <v>4</v>
      </c>
      <c r="D72" s="36">
        <f t="shared" si="13"/>
        <v>2200720</v>
      </c>
      <c r="E72" s="36">
        <f t="shared" si="13"/>
        <v>1624289.75</v>
      </c>
      <c r="F72" s="36">
        <f t="shared" si="13"/>
        <v>576430.25</v>
      </c>
      <c r="G72" s="36">
        <f t="shared" si="13"/>
        <v>172489.93125000002</v>
      </c>
    </row>
    <row r="74" spans="1:7" ht="13.5" thickBot="1" x14ac:dyDescent="0.25">
      <c r="A74" s="20" t="s">
        <v>27</v>
      </c>
      <c r="B74" s="20"/>
    </row>
    <row r="75" spans="1:7" ht="13.5" thickTop="1" x14ac:dyDescent="0.2">
      <c r="A75" s="19" t="s">
        <v>1</v>
      </c>
      <c r="B75" s="18" t="s">
        <v>2</v>
      </c>
      <c r="C75" s="18" t="s">
        <v>2</v>
      </c>
      <c r="D75" s="31" t="s">
        <v>7</v>
      </c>
      <c r="E75" s="31" t="s">
        <v>7</v>
      </c>
      <c r="F75" s="31" t="s">
        <v>5</v>
      </c>
      <c r="G75" s="38" t="s">
        <v>10</v>
      </c>
    </row>
    <row r="76" spans="1:7" ht="13.5" thickBot="1" x14ac:dyDescent="0.25">
      <c r="A76" s="17" t="s">
        <v>0</v>
      </c>
      <c r="B76" s="16" t="s">
        <v>3</v>
      </c>
      <c r="C76" s="16" t="s">
        <v>4</v>
      </c>
      <c r="D76" s="33" t="s">
        <v>8</v>
      </c>
      <c r="E76" s="33" t="s">
        <v>9</v>
      </c>
      <c r="F76" s="33" t="s">
        <v>6</v>
      </c>
      <c r="G76" s="34" t="s">
        <v>11</v>
      </c>
    </row>
    <row r="77" spans="1:7" ht="13.5" thickTop="1" x14ac:dyDescent="0.2">
      <c r="A77" s="10" t="s">
        <v>12</v>
      </c>
      <c r="B77" s="4">
        <v>46</v>
      </c>
      <c r="C77" s="4">
        <v>14</v>
      </c>
      <c r="D77" s="5">
        <v>2467567</v>
      </c>
      <c r="E77" s="5">
        <v>1775109.25</v>
      </c>
      <c r="F77" s="5">
        <f>SUM(D77-E77)</f>
        <v>692457.75</v>
      </c>
      <c r="G77" s="5">
        <f>SUM(F77*0.26)</f>
        <v>180039.01500000001</v>
      </c>
    </row>
    <row r="78" spans="1:7" x14ac:dyDescent="0.2">
      <c r="A78" s="10" t="s">
        <v>13</v>
      </c>
      <c r="B78" s="4">
        <v>31</v>
      </c>
      <c r="C78" s="4">
        <v>9</v>
      </c>
      <c r="D78" s="5">
        <v>1037673.4</v>
      </c>
      <c r="E78" s="5">
        <v>778980.75</v>
      </c>
      <c r="F78" s="5">
        <f>SUM(D78-E78)</f>
        <v>258692.65000000002</v>
      </c>
      <c r="G78" s="5">
        <f>SUM(F78*0.26)</f>
        <v>67260.089000000007</v>
      </c>
    </row>
    <row r="79" spans="1:7" x14ac:dyDescent="0.2">
      <c r="A79" s="10" t="s">
        <v>14</v>
      </c>
      <c r="B79" s="4">
        <v>151</v>
      </c>
      <c r="C79" s="4">
        <v>4</v>
      </c>
      <c r="D79" s="5">
        <v>16793925.199999999</v>
      </c>
      <c r="E79" s="5">
        <v>12660322.050000001</v>
      </c>
      <c r="F79" s="5">
        <f>SUM(D79-E79)</f>
        <v>4133603.1499999985</v>
      </c>
      <c r="G79" s="5">
        <f>SUM(F79*0.325)</f>
        <v>1343421.0237499995</v>
      </c>
    </row>
    <row r="80" spans="1:7" x14ac:dyDescent="0.2">
      <c r="A80" s="23" t="s">
        <v>15</v>
      </c>
      <c r="B80" s="23">
        <f t="shared" ref="B80:G80" si="14">SUM(B77:B79)</f>
        <v>228</v>
      </c>
      <c r="C80" s="23">
        <f t="shared" si="14"/>
        <v>27</v>
      </c>
      <c r="D80" s="36">
        <f t="shared" si="14"/>
        <v>20299165.599999998</v>
      </c>
      <c r="E80" s="36">
        <f t="shared" si="14"/>
        <v>15214412.050000001</v>
      </c>
      <c r="F80" s="36">
        <f t="shared" si="14"/>
        <v>5084753.5499999989</v>
      </c>
      <c r="G80" s="36">
        <f t="shared" si="14"/>
        <v>1590720.1277499995</v>
      </c>
    </row>
    <row r="82" spans="1:7" ht="13.5" thickBot="1" x14ac:dyDescent="0.25">
      <c r="A82" s="20" t="s">
        <v>28</v>
      </c>
      <c r="B82" s="20"/>
    </row>
    <row r="83" spans="1:7" ht="13.5" thickTop="1" x14ac:dyDescent="0.2">
      <c r="A83" s="19" t="s">
        <v>1</v>
      </c>
      <c r="B83" s="18" t="s">
        <v>2</v>
      </c>
      <c r="C83" s="18" t="s">
        <v>2</v>
      </c>
      <c r="D83" s="31" t="s">
        <v>7</v>
      </c>
      <c r="E83" s="31" t="s">
        <v>7</v>
      </c>
      <c r="F83" s="31" t="s">
        <v>5</v>
      </c>
      <c r="G83" s="38" t="s">
        <v>10</v>
      </c>
    </row>
    <row r="84" spans="1:7" ht="13.5" thickBot="1" x14ac:dyDescent="0.25">
      <c r="A84" s="17" t="s">
        <v>0</v>
      </c>
      <c r="B84" s="16" t="s">
        <v>3</v>
      </c>
      <c r="C84" s="16" t="s">
        <v>4</v>
      </c>
      <c r="D84" s="33" t="s">
        <v>8</v>
      </c>
      <c r="E84" s="33" t="s">
        <v>9</v>
      </c>
      <c r="F84" s="33" t="s">
        <v>6</v>
      </c>
      <c r="G84" s="34" t="s">
        <v>11</v>
      </c>
    </row>
    <row r="85" spans="1:7" ht="13.5" thickTop="1" x14ac:dyDescent="0.2">
      <c r="A85" s="10" t="s">
        <v>12</v>
      </c>
      <c r="B85" s="2">
        <v>591</v>
      </c>
      <c r="C85" s="2">
        <v>169</v>
      </c>
      <c r="D85" s="1">
        <v>31970779.399999999</v>
      </c>
      <c r="E85" s="1">
        <v>22810892.199999999</v>
      </c>
      <c r="F85" s="1">
        <f>SUM(D85-E85)</f>
        <v>9159887.1999999993</v>
      </c>
      <c r="G85" s="1">
        <f>SUM(F85*0.26)</f>
        <v>2381570.6719999998</v>
      </c>
    </row>
    <row r="86" spans="1:7" x14ac:dyDescent="0.2">
      <c r="A86" s="10" t="s">
        <v>13</v>
      </c>
      <c r="B86" s="2">
        <v>351</v>
      </c>
      <c r="C86" s="2">
        <v>114</v>
      </c>
      <c r="D86" s="1">
        <v>14013245.35</v>
      </c>
      <c r="E86" s="1">
        <v>10119823.300000001</v>
      </c>
      <c r="F86" s="1">
        <f>SUM(D86-E86)</f>
        <v>3893422.0499999989</v>
      </c>
      <c r="G86" s="1">
        <f>SUM(F86*0.26)</f>
        <v>1012289.7329999998</v>
      </c>
    </row>
    <row r="87" spans="1:7" x14ac:dyDescent="0.2">
      <c r="A87" s="10" t="s">
        <v>16</v>
      </c>
      <c r="B87" s="44"/>
      <c r="C87" s="44"/>
      <c r="D87" s="5"/>
      <c r="E87" s="5"/>
      <c r="F87" s="5">
        <f>SUM(D87-E87)</f>
        <v>0</v>
      </c>
      <c r="G87" s="5"/>
    </row>
    <row r="88" spans="1:7" x14ac:dyDescent="0.2">
      <c r="A88" s="10" t="s">
        <v>17</v>
      </c>
      <c r="B88" s="2">
        <v>470</v>
      </c>
      <c r="C88" s="2">
        <v>5</v>
      </c>
      <c r="D88" s="1">
        <v>35263970.200000003</v>
      </c>
      <c r="E88" s="1">
        <v>27409663.350000001</v>
      </c>
      <c r="F88" s="1">
        <f>SUM(D88-E88)</f>
        <v>7854306.8500000015</v>
      </c>
      <c r="G88" s="1">
        <f>SUM(F88*0.18)</f>
        <v>1413775.2330000002</v>
      </c>
    </row>
    <row r="89" spans="1:7" x14ac:dyDescent="0.2">
      <c r="A89" s="10" t="s">
        <v>14</v>
      </c>
      <c r="B89" s="4">
        <v>253</v>
      </c>
      <c r="C89" s="4">
        <v>5</v>
      </c>
      <c r="D89" s="5">
        <v>25138351.5</v>
      </c>
      <c r="E89" s="5">
        <v>19161769.699999999</v>
      </c>
      <c r="F89" s="5">
        <f>SUM(D89-E89)</f>
        <v>5976581.8000000007</v>
      </c>
      <c r="G89" s="1">
        <f>SUM(F89*0.325)</f>
        <v>1942389.0850000002</v>
      </c>
    </row>
    <row r="90" spans="1:7" x14ac:dyDescent="0.2">
      <c r="A90" s="23" t="s">
        <v>15</v>
      </c>
      <c r="B90" s="23">
        <f t="shared" ref="B90:G90" si="15">SUM(B85:B89)</f>
        <v>1665</v>
      </c>
      <c r="C90" s="23">
        <f t="shared" si="15"/>
        <v>293</v>
      </c>
      <c r="D90" s="57">
        <f t="shared" si="15"/>
        <v>106386346.45</v>
      </c>
      <c r="E90" s="57">
        <f t="shared" si="15"/>
        <v>79502148.549999997</v>
      </c>
      <c r="F90" s="57">
        <f t="shared" si="15"/>
        <v>26884197.900000002</v>
      </c>
      <c r="G90" s="57">
        <f t="shared" si="15"/>
        <v>6750024.7229999993</v>
      </c>
    </row>
    <row r="92" spans="1:7" ht="13.5" thickBot="1" x14ac:dyDescent="0.25">
      <c r="A92" s="20" t="s">
        <v>29</v>
      </c>
      <c r="B92" s="20"/>
    </row>
    <row r="93" spans="1:7" ht="13.5" thickTop="1" x14ac:dyDescent="0.2">
      <c r="A93" s="19" t="s">
        <v>1</v>
      </c>
      <c r="B93" s="18" t="s">
        <v>2</v>
      </c>
      <c r="C93" s="18" t="s">
        <v>2</v>
      </c>
      <c r="D93" s="31" t="s">
        <v>7</v>
      </c>
      <c r="E93" s="31" t="s">
        <v>7</v>
      </c>
      <c r="F93" s="31" t="s">
        <v>5</v>
      </c>
      <c r="G93" s="38" t="s">
        <v>10</v>
      </c>
    </row>
    <row r="94" spans="1:7" ht="13.5" thickBot="1" x14ac:dyDescent="0.25">
      <c r="A94" s="17" t="s">
        <v>0</v>
      </c>
      <c r="B94" s="16" t="s">
        <v>3</v>
      </c>
      <c r="C94" s="16" t="s">
        <v>4</v>
      </c>
      <c r="D94" s="33" t="s">
        <v>8</v>
      </c>
      <c r="E94" s="33" t="s">
        <v>9</v>
      </c>
      <c r="F94" s="33" t="s">
        <v>6</v>
      </c>
      <c r="G94" s="34" t="s">
        <v>11</v>
      </c>
    </row>
    <row r="95" spans="1:7" ht="13.5" thickTop="1" x14ac:dyDescent="0.2">
      <c r="A95" s="10" t="s">
        <v>12</v>
      </c>
      <c r="B95" s="4">
        <v>27</v>
      </c>
      <c r="C95" s="4">
        <v>7</v>
      </c>
      <c r="D95" s="5">
        <v>890846</v>
      </c>
      <c r="E95" s="5">
        <v>653299.94999999995</v>
      </c>
      <c r="F95" s="5">
        <f>SUM(D95-E95)</f>
        <v>237546.05000000005</v>
      </c>
      <c r="G95" s="5">
        <f>SUM(F95*0.26)</f>
        <v>61761.973000000013</v>
      </c>
    </row>
    <row r="96" spans="1:7" x14ac:dyDescent="0.2">
      <c r="A96" s="10" t="s">
        <v>13</v>
      </c>
      <c r="B96" s="4">
        <v>9</v>
      </c>
      <c r="C96" s="4">
        <v>3</v>
      </c>
      <c r="D96" s="5">
        <v>164375</v>
      </c>
      <c r="E96" s="5">
        <v>110960.65</v>
      </c>
      <c r="F96" s="5">
        <f>SUM(D96-E96)</f>
        <v>53414.350000000006</v>
      </c>
      <c r="G96" s="5">
        <f>SUM(F96*0.26)</f>
        <v>13887.731000000002</v>
      </c>
    </row>
    <row r="97" spans="1:7" x14ac:dyDescent="0.2">
      <c r="A97" s="10" t="s">
        <v>14</v>
      </c>
      <c r="B97" s="4">
        <v>128</v>
      </c>
      <c r="C97" s="4">
        <v>3</v>
      </c>
      <c r="D97" s="5">
        <v>7717922</v>
      </c>
      <c r="E97" s="5">
        <v>5730714.5499999998</v>
      </c>
      <c r="F97" s="5">
        <f>SUM(D97-E97)</f>
        <v>1987207.4500000002</v>
      </c>
      <c r="G97" s="5">
        <f>SUM(F97*0.325)</f>
        <v>645842.42125000013</v>
      </c>
    </row>
    <row r="98" spans="1:7" x14ac:dyDescent="0.2">
      <c r="A98" s="23" t="s">
        <v>15</v>
      </c>
      <c r="B98" s="23">
        <f t="shared" ref="B98:G98" si="16">SUM(B95:B97)</f>
        <v>164</v>
      </c>
      <c r="C98" s="23">
        <f t="shared" si="16"/>
        <v>13</v>
      </c>
      <c r="D98" s="36">
        <f t="shared" si="16"/>
        <v>8773143</v>
      </c>
      <c r="E98" s="36">
        <f t="shared" si="16"/>
        <v>6494975.1499999994</v>
      </c>
      <c r="F98" s="36">
        <f t="shared" si="16"/>
        <v>2278167.85</v>
      </c>
      <c r="G98" s="36">
        <f t="shared" si="16"/>
        <v>721492.12525000016</v>
      </c>
    </row>
    <row r="100" spans="1:7" ht="13.5" thickBot="1" x14ac:dyDescent="0.25">
      <c r="A100" s="20" t="s">
        <v>30</v>
      </c>
      <c r="B100" s="20"/>
    </row>
    <row r="101" spans="1:7" ht="13.5" thickTop="1" x14ac:dyDescent="0.2">
      <c r="A101" s="19" t="s">
        <v>1</v>
      </c>
      <c r="B101" s="18" t="s">
        <v>2</v>
      </c>
      <c r="C101" s="18" t="s">
        <v>2</v>
      </c>
      <c r="D101" s="31" t="s">
        <v>7</v>
      </c>
      <c r="E101" s="31" t="s">
        <v>7</v>
      </c>
      <c r="F101" s="31" t="s">
        <v>5</v>
      </c>
      <c r="G101" s="38" t="s">
        <v>10</v>
      </c>
    </row>
    <row r="102" spans="1:7" ht="13.5" thickBot="1" x14ac:dyDescent="0.25">
      <c r="A102" s="17" t="s">
        <v>0</v>
      </c>
      <c r="B102" s="16" t="s">
        <v>3</v>
      </c>
      <c r="C102" s="16" t="s">
        <v>4</v>
      </c>
      <c r="D102" s="33" t="s">
        <v>8</v>
      </c>
      <c r="E102" s="33" t="s">
        <v>9</v>
      </c>
      <c r="F102" s="33" t="s">
        <v>6</v>
      </c>
      <c r="G102" s="34" t="s">
        <v>11</v>
      </c>
    </row>
    <row r="103" spans="1:7" ht="13.5" thickTop="1" x14ac:dyDescent="0.2">
      <c r="A103" s="10" t="s">
        <v>12</v>
      </c>
      <c r="B103" s="4">
        <v>123</v>
      </c>
      <c r="C103" s="4">
        <v>37</v>
      </c>
      <c r="D103" s="5">
        <v>3628608.75</v>
      </c>
      <c r="E103" s="5">
        <v>2629338.2999999998</v>
      </c>
      <c r="F103" s="5">
        <f>SUM(D103-E103)</f>
        <v>999270.45000000019</v>
      </c>
      <c r="G103" s="5">
        <f>SUM(F103*0.26)</f>
        <v>259810.31700000007</v>
      </c>
    </row>
    <row r="104" spans="1:7" x14ac:dyDescent="0.2">
      <c r="A104" s="10" t="s">
        <v>13</v>
      </c>
      <c r="B104" s="4">
        <v>24</v>
      </c>
      <c r="C104" s="4">
        <v>8</v>
      </c>
      <c r="D104" s="5">
        <v>572648</v>
      </c>
      <c r="E104" s="5">
        <v>436861.7</v>
      </c>
      <c r="F104" s="5">
        <f>SUM(D104-E104)</f>
        <v>135786.29999999999</v>
      </c>
      <c r="G104" s="5">
        <f>SUM(F104*0.26)</f>
        <v>35304.437999999995</v>
      </c>
    </row>
    <row r="105" spans="1:7" x14ac:dyDescent="0.2">
      <c r="A105" s="10" t="s">
        <v>16</v>
      </c>
      <c r="B105" s="4">
        <v>7</v>
      </c>
      <c r="C105" s="4">
        <v>1</v>
      </c>
      <c r="D105" s="5">
        <v>213693.05</v>
      </c>
      <c r="E105" s="5">
        <v>154490.5</v>
      </c>
      <c r="F105" s="5">
        <f>SUM(D105-E105)</f>
        <v>59202.549999999988</v>
      </c>
      <c r="G105" s="5">
        <f>SUM(F105*0.26)</f>
        <v>15392.662999999997</v>
      </c>
    </row>
    <row r="106" spans="1:7" x14ac:dyDescent="0.2">
      <c r="A106" s="10" t="s">
        <v>17</v>
      </c>
      <c r="B106" s="4">
        <v>41</v>
      </c>
      <c r="C106" s="4">
        <v>1</v>
      </c>
      <c r="D106" s="5">
        <v>1711939.6</v>
      </c>
      <c r="E106" s="5">
        <v>1309105.3500000001</v>
      </c>
      <c r="F106" s="5">
        <f>SUM(D106-E106)</f>
        <v>402834.25</v>
      </c>
      <c r="G106" s="5">
        <f>SUM(F106*0.18)</f>
        <v>72510.164999999994</v>
      </c>
    </row>
    <row r="107" spans="1:7" x14ac:dyDescent="0.2">
      <c r="A107" s="10" t="s">
        <v>14</v>
      </c>
      <c r="B107" s="4">
        <v>520</v>
      </c>
      <c r="C107" s="4">
        <v>12</v>
      </c>
      <c r="D107" s="5">
        <v>36883268.149999999</v>
      </c>
      <c r="E107" s="5">
        <v>27914549.149999999</v>
      </c>
      <c r="F107" s="5">
        <f>SUM(D107-E107)</f>
        <v>8968719</v>
      </c>
      <c r="G107" s="5">
        <f>SUM(F107*0.325)</f>
        <v>2914833.6750000003</v>
      </c>
    </row>
    <row r="108" spans="1:7" x14ac:dyDescent="0.2">
      <c r="A108" s="23" t="s">
        <v>15</v>
      </c>
      <c r="B108" s="23">
        <f t="shared" ref="B108:G108" si="17">SUM(B103:B107)</f>
        <v>715</v>
      </c>
      <c r="C108" s="23">
        <f t="shared" si="17"/>
        <v>59</v>
      </c>
      <c r="D108" s="36">
        <f t="shared" si="17"/>
        <v>43010157.549999997</v>
      </c>
      <c r="E108" s="36">
        <f t="shared" si="17"/>
        <v>32444345</v>
      </c>
      <c r="F108" s="36">
        <f t="shared" si="17"/>
        <v>10565812.550000001</v>
      </c>
      <c r="G108" s="36">
        <f t="shared" si="17"/>
        <v>3297851.2580000004</v>
      </c>
    </row>
    <row r="110" spans="1:7" ht="13.5" thickBot="1" x14ac:dyDescent="0.25">
      <c r="A110" s="20" t="s">
        <v>31</v>
      </c>
      <c r="B110" s="20"/>
    </row>
    <row r="111" spans="1:7" ht="13.5" thickTop="1" x14ac:dyDescent="0.2">
      <c r="A111" s="19" t="s">
        <v>1</v>
      </c>
      <c r="B111" s="18" t="s">
        <v>2</v>
      </c>
      <c r="C111" s="18" t="s">
        <v>2</v>
      </c>
      <c r="D111" s="31" t="s">
        <v>7</v>
      </c>
      <c r="E111" s="31" t="s">
        <v>7</v>
      </c>
      <c r="F111" s="31" t="s">
        <v>5</v>
      </c>
      <c r="G111" s="38" t="s">
        <v>10</v>
      </c>
    </row>
    <row r="112" spans="1:7" ht="13.5" thickBot="1" x14ac:dyDescent="0.25">
      <c r="A112" s="17" t="s">
        <v>0</v>
      </c>
      <c r="B112" s="16" t="s">
        <v>3</v>
      </c>
      <c r="C112" s="16" t="s">
        <v>4</v>
      </c>
      <c r="D112" s="33" t="s">
        <v>8</v>
      </c>
      <c r="E112" s="33" t="s">
        <v>9</v>
      </c>
      <c r="F112" s="33" t="s">
        <v>6</v>
      </c>
      <c r="G112" s="34" t="s">
        <v>11</v>
      </c>
    </row>
    <row r="113" spans="1:7" ht="13.5" thickTop="1" x14ac:dyDescent="0.2">
      <c r="A113" s="10" t="s">
        <v>12</v>
      </c>
      <c r="B113" s="4">
        <v>6</v>
      </c>
      <c r="C113" s="4">
        <v>2</v>
      </c>
      <c r="D113" s="5">
        <v>108596.1</v>
      </c>
      <c r="E113" s="5">
        <v>76376.600000000006</v>
      </c>
      <c r="F113" s="5">
        <f>SUM(D113-E113)</f>
        <v>32219.5</v>
      </c>
      <c r="G113" s="5">
        <f>SUM(F113*0.26)</f>
        <v>8377.07</v>
      </c>
    </row>
    <row r="114" spans="1:7" x14ac:dyDescent="0.2">
      <c r="A114" s="10" t="s">
        <v>14</v>
      </c>
      <c r="B114" s="4">
        <v>182</v>
      </c>
      <c r="C114" s="4">
        <v>6</v>
      </c>
      <c r="D114" s="5">
        <v>13279856.300000001</v>
      </c>
      <c r="E114" s="5">
        <v>10054158.699999999</v>
      </c>
      <c r="F114" s="5">
        <f>SUM(D114-E114)</f>
        <v>3225697.6000000015</v>
      </c>
      <c r="G114" s="5">
        <f>SUM(F114*0.325)</f>
        <v>1048351.7200000006</v>
      </c>
    </row>
    <row r="115" spans="1:7" x14ac:dyDescent="0.2">
      <c r="A115" s="23" t="s">
        <v>15</v>
      </c>
      <c r="B115" s="23">
        <f t="shared" ref="B115:G115" si="18">SUM(B113:B114)</f>
        <v>188</v>
      </c>
      <c r="C115" s="23">
        <f t="shared" si="18"/>
        <v>8</v>
      </c>
      <c r="D115" s="36">
        <f t="shared" si="18"/>
        <v>13388452.4</v>
      </c>
      <c r="E115" s="36">
        <f t="shared" si="18"/>
        <v>10130535.299999999</v>
      </c>
      <c r="F115" s="36">
        <f t="shared" si="18"/>
        <v>3257917.1000000015</v>
      </c>
      <c r="G115" s="36">
        <f t="shared" si="18"/>
        <v>1056728.7900000005</v>
      </c>
    </row>
    <row r="116" spans="1:7" x14ac:dyDescent="0.2">
      <c r="A116" s="10"/>
      <c r="B116" s="10"/>
      <c r="C116" s="10"/>
    </row>
    <row r="117" spans="1:7" x14ac:dyDescent="0.2">
      <c r="A117" s="10"/>
      <c r="B117" s="10"/>
      <c r="C117" s="10"/>
    </row>
    <row r="118" spans="1:7" ht="13.5" thickBot="1" x14ac:dyDescent="0.25">
      <c r="A118" s="20" t="s">
        <v>32</v>
      </c>
      <c r="B118" s="20"/>
    </row>
    <row r="119" spans="1:7" ht="13.5" thickTop="1" x14ac:dyDescent="0.2">
      <c r="A119" s="19" t="s">
        <v>1</v>
      </c>
      <c r="B119" s="18" t="s">
        <v>2</v>
      </c>
      <c r="C119" s="18" t="s">
        <v>2</v>
      </c>
      <c r="D119" s="31" t="s">
        <v>7</v>
      </c>
      <c r="E119" s="31" t="s">
        <v>7</v>
      </c>
      <c r="F119" s="31" t="s">
        <v>5</v>
      </c>
      <c r="G119" s="38" t="s">
        <v>10</v>
      </c>
    </row>
    <row r="120" spans="1:7" ht="13.5" thickBot="1" x14ac:dyDescent="0.25">
      <c r="A120" s="17" t="s">
        <v>0</v>
      </c>
      <c r="B120" s="16" t="s">
        <v>3</v>
      </c>
      <c r="C120" s="16" t="s">
        <v>4</v>
      </c>
      <c r="D120" s="33" t="s">
        <v>8</v>
      </c>
      <c r="E120" s="33" t="s">
        <v>9</v>
      </c>
      <c r="F120" s="33" t="s">
        <v>6</v>
      </c>
      <c r="G120" s="34" t="s">
        <v>11</v>
      </c>
    </row>
    <row r="121" spans="1:7" ht="13.5" thickTop="1" x14ac:dyDescent="0.2">
      <c r="A121" s="10" t="s">
        <v>12</v>
      </c>
      <c r="B121" s="4">
        <v>472</v>
      </c>
      <c r="C121" s="4">
        <v>150</v>
      </c>
      <c r="D121" s="5">
        <v>17555107.399999999</v>
      </c>
      <c r="E121" s="5">
        <v>12609396.699999999</v>
      </c>
      <c r="F121" s="5">
        <f>SUM(D121-E121)</f>
        <v>4945710.6999999993</v>
      </c>
      <c r="G121" s="5">
        <f>SUM(F121*0.26)</f>
        <v>1285884.7819999999</v>
      </c>
    </row>
    <row r="122" spans="1:7" x14ac:dyDescent="0.2">
      <c r="A122" s="10" t="s">
        <v>13</v>
      </c>
      <c r="B122" s="4">
        <v>157</v>
      </c>
      <c r="C122" s="4">
        <v>53</v>
      </c>
      <c r="D122" s="5">
        <v>4364726.8</v>
      </c>
      <c r="E122" s="5">
        <v>3120949.3</v>
      </c>
      <c r="F122" s="5">
        <f>SUM(D122-E122)</f>
        <v>1243777.5</v>
      </c>
      <c r="G122" s="5">
        <f>SUM(F122*0.26)</f>
        <v>323382.15000000002</v>
      </c>
    </row>
    <row r="123" spans="1:7" x14ac:dyDescent="0.2">
      <c r="A123" s="10" t="s">
        <v>14</v>
      </c>
      <c r="B123" s="4">
        <v>216</v>
      </c>
      <c r="C123" s="4">
        <v>5</v>
      </c>
      <c r="D123" s="5">
        <v>15798973.15</v>
      </c>
      <c r="E123" s="5">
        <v>11932722.15</v>
      </c>
      <c r="F123" s="5">
        <f>SUM(D123-E123)</f>
        <v>3866251</v>
      </c>
      <c r="G123" s="5">
        <f>SUM(F123*0.325)</f>
        <v>1256531.575</v>
      </c>
    </row>
    <row r="124" spans="1:7" x14ac:dyDescent="0.2">
      <c r="A124" s="23" t="s">
        <v>15</v>
      </c>
      <c r="B124" s="23">
        <f t="shared" ref="B124:G124" si="19">SUM(B121:B123)</f>
        <v>845</v>
      </c>
      <c r="C124" s="23">
        <f t="shared" si="19"/>
        <v>208</v>
      </c>
      <c r="D124" s="36">
        <f t="shared" si="19"/>
        <v>37718807.350000001</v>
      </c>
      <c r="E124" s="36">
        <f t="shared" si="19"/>
        <v>27663068.149999999</v>
      </c>
      <c r="F124" s="36">
        <f t="shared" si="19"/>
        <v>10055739.199999999</v>
      </c>
      <c r="G124" s="36">
        <f t="shared" si="19"/>
        <v>2865798.5070000002</v>
      </c>
    </row>
    <row r="126" spans="1:7" ht="13.5" thickBot="1" x14ac:dyDescent="0.25">
      <c r="A126" s="20" t="s">
        <v>33</v>
      </c>
      <c r="B126" s="20"/>
    </row>
    <row r="127" spans="1:7" ht="13.5" thickTop="1" x14ac:dyDescent="0.2">
      <c r="A127" s="19" t="s">
        <v>1</v>
      </c>
      <c r="B127" s="18" t="s">
        <v>2</v>
      </c>
      <c r="C127" s="18" t="s">
        <v>2</v>
      </c>
      <c r="D127" s="31" t="s">
        <v>7</v>
      </c>
      <c r="E127" s="31" t="s">
        <v>7</v>
      </c>
      <c r="F127" s="31" t="s">
        <v>5</v>
      </c>
      <c r="G127" s="38" t="s">
        <v>10</v>
      </c>
    </row>
    <row r="128" spans="1:7" ht="13.5" thickBot="1" x14ac:dyDescent="0.25">
      <c r="A128" s="17" t="s">
        <v>0</v>
      </c>
      <c r="B128" s="16" t="s">
        <v>3</v>
      </c>
      <c r="C128" s="16" t="s">
        <v>4</v>
      </c>
      <c r="D128" s="33" t="s">
        <v>8</v>
      </c>
      <c r="E128" s="33" t="s">
        <v>9</v>
      </c>
      <c r="F128" s="33" t="s">
        <v>6</v>
      </c>
      <c r="G128" s="34" t="s">
        <v>11</v>
      </c>
    </row>
    <row r="129" spans="1:7" ht="13.5" thickTop="1" x14ac:dyDescent="0.2">
      <c r="A129" s="10" t="s">
        <v>12</v>
      </c>
      <c r="B129" s="4">
        <v>46</v>
      </c>
      <c r="C129" s="4">
        <v>14</v>
      </c>
      <c r="D129" s="5">
        <v>1730166</v>
      </c>
      <c r="E129" s="5">
        <v>1239303.2</v>
      </c>
      <c r="F129" s="5">
        <f>SUM(D129-E129)</f>
        <v>490862.80000000005</v>
      </c>
      <c r="G129" s="5">
        <f>SUM(F129*0.26)</f>
        <v>127624.32800000002</v>
      </c>
    </row>
    <row r="130" spans="1:7" x14ac:dyDescent="0.2">
      <c r="A130" s="10" t="s">
        <v>13</v>
      </c>
      <c r="B130" s="4">
        <v>30</v>
      </c>
      <c r="C130" s="4">
        <v>10</v>
      </c>
      <c r="D130" s="5">
        <v>1224872</v>
      </c>
      <c r="E130" s="5">
        <v>916792.65</v>
      </c>
      <c r="F130" s="5">
        <f>SUM(D130-E130)</f>
        <v>308079.34999999998</v>
      </c>
      <c r="G130" s="5">
        <f>SUM(F130*0.26)</f>
        <v>80100.630999999994</v>
      </c>
    </row>
    <row r="131" spans="1:7" x14ac:dyDescent="0.2">
      <c r="A131" s="10" t="s">
        <v>14</v>
      </c>
      <c r="B131" s="4">
        <v>49</v>
      </c>
      <c r="C131" s="4">
        <v>1</v>
      </c>
      <c r="D131" s="5">
        <v>6191516</v>
      </c>
      <c r="E131" s="5">
        <v>4712929.3</v>
      </c>
      <c r="F131" s="5">
        <f>SUM(D131-E131)</f>
        <v>1478586.7000000002</v>
      </c>
      <c r="G131" s="5">
        <f>SUM(F131*0.325)</f>
        <v>480540.67750000005</v>
      </c>
    </row>
    <row r="132" spans="1:7" x14ac:dyDescent="0.2">
      <c r="A132" s="23" t="s">
        <v>15</v>
      </c>
      <c r="B132" s="23">
        <f t="shared" ref="B132:G132" si="20">SUM(B129:B131)</f>
        <v>125</v>
      </c>
      <c r="C132" s="23">
        <f t="shared" si="20"/>
        <v>25</v>
      </c>
      <c r="D132" s="36">
        <f t="shared" si="20"/>
        <v>9146554</v>
      </c>
      <c r="E132" s="36">
        <f t="shared" si="20"/>
        <v>6869025.1500000004</v>
      </c>
      <c r="F132" s="36">
        <f t="shared" si="20"/>
        <v>2277528.85</v>
      </c>
      <c r="G132" s="36">
        <f t="shared" si="20"/>
        <v>688265.63650000002</v>
      </c>
    </row>
    <row r="134" spans="1:7" ht="13.5" thickBot="1" x14ac:dyDescent="0.25">
      <c r="A134" s="20" t="s">
        <v>34</v>
      </c>
      <c r="B134" s="20"/>
    </row>
    <row r="135" spans="1:7" ht="13.5" thickTop="1" x14ac:dyDescent="0.2">
      <c r="A135" s="19" t="s">
        <v>1</v>
      </c>
      <c r="B135" s="18" t="s">
        <v>2</v>
      </c>
      <c r="C135" s="18" t="s">
        <v>2</v>
      </c>
      <c r="D135" s="31" t="s">
        <v>7</v>
      </c>
      <c r="E135" s="31" t="s">
        <v>7</v>
      </c>
      <c r="F135" s="31" t="s">
        <v>5</v>
      </c>
      <c r="G135" s="38" t="s">
        <v>10</v>
      </c>
    </row>
    <row r="136" spans="1:7" ht="13.5" thickBot="1" x14ac:dyDescent="0.25">
      <c r="A136" s="17" t="s">
        <v>0</v>
      </c>
      <c r="B136" s="16" t="s">
        <v>3</v>
      </c>
      <c r="C136" s="16" t="s">
        <v>4</v>
      </c>
      <c r="D136" s="33" t="s">
        <v>8</v>
      </c>
      <c r="E136" s="33" t="s">
        <v>9</v>
      </c>
      <c r="F136" s="33" t="s">
        <v>6</v>
      </c>
      <c r="G136" s="34" t="s">
        <v>11</v>
      </c>
    </row>
    <row r="137" spans="1:7" ht="13.5" thickTop="1" x14ac:dyDescent="0.2">
      <c r="A137" s="10" t="s">
        <v>12</v>
      </c>
      <c r="B137" s="4">
        <v>39</v>
      </c>
      <c r="C137" s="4">
        <v>11</v>
      </c>
      <c r="D137" s="5">
        <v>1781848.1</v>
      </c>
      <c r="E137" s="5">
        <v>1291472.45</v>
      </c>
      <c r="F137" s="5">
        <f>SUM(D137-E137)</f>
        <v>490375.65000000014</v>
      </c>
      <c r="G137" s="5">
        <f>SUM(F137*0.26)</f>
        <v>127497.66900000004</v>
      </c>
    </row>
    <row r="138" spans="1:7" x14ac:dyDescent="0.2">
      <c r="A138" s="10" t="s">
        <v>13</v>
      </c>
      <c r="B138" s="4">
        <v>19</v>
      </c>
      <c r="C138" s="4">
        <v>5</v>
      </c>
      <c r="D138" s="5">
        <v>430077.05</v>
      </c>
      <c r="E138" s="5">
        <v>323257.05</v>
      </c>
      <c r="F138" s="5">
        <f>SUM(D138-E138)</f>
        <v>106820</v>
      </c>
      <c r="G138" s="5">
        <f>SUM(F138*0.26)</f>
        <v>27773.200000000001</v>
      </c>
    </row>
    <row r="139" spans="1:7" x14ac:dyDescent="0.2">
      <c r="A139" s="10" t="s">
        <v>14</v>
      </c>
      <c r="B139" s="4">
        <v>110</v>
      </c>
      <c r="C139" s="4">
        <v>5</v>
      </c>
      <c r="D139" s="5">
        <v>5783132.4000000004</v>
      </c>
      <c r="E139" s="5">
        <v>4238063.4000000004</v>
      </c>
      <c r="F139" s="5">
        <f>SUM(D139-E139)</f>
        <v>1545069</v>
      </c>
      <c r="G139" s="5">
        <f>SUM(F139*0.325)</f>
        <v>502147.42499999999</v>
      </c>
    </row>
    <row r="140" spans="1:7" x14ac:dyDescent="0.2">
      <c r="A140" s="23" t="s">
        <v>15</v>
      </c>
      <c r="B140" s="23">
        <f t="shared" ref="B140:G140" si="21">SUM(B137:B139)</f>
        <v>168</v>
      </c>
      <c r="C140" s="23">
        <f t="shared" si="21"/>
        <v>21</v>
      </c>
      <c r="D140" s="36">
        <f t="shared" si="21"/>
        <v>7995057.5500000007</v>
      </c>
      <c r="E140" s="36">
        <f t="shared" si="21"/>
        <v>5852792.9000000004</v>
      </c>
      <c r="F140" s="36">
        <f t="shared" si="21"/>
        <v>2142264.6500000004</v>
      </c>
      <c r="G140" s="36">
        <f t="shared" si="21"/>
        <v>657418.29399999999</v>
      </c>
    </row>
    <row r="142" spans="1:7" ht="13.5" thickBot="1" x14ac:dyDescent="0.25">
      <c r="A142" s="20" t="s">
        <v>35</v>
      </c>
      <c r="B142" s="20"/>
    </row>
    <row r="143" spans="1:7" ht="13.5" thickTop="1" x14ac:dyDescent="0.2">
      <c r="A143" s="19" t="s">
        <v>1</v>
      </c>
      <c r="B143" s="18" t="s">
        <v>2</v>
      </c>
      <c r="C143" s="18" t="s">
        <v>2</v>
      </c>
      <c r="D143" s="31" t="s">
        <v>7</v>
      </c>
      <c r="E143" s="31" t="s">
        <v>7</v>
      </c>
      <c r="F143" s="31" t="s">
        <v>5</v>
      </c>
      <c r="G143" s="38" t="s">
        <v>10</v>
      </c>
    </row>
    <row r="144" spans="1:7" ht="13.5" thickBot="1" x14ac:dyDescent="0.25">
      <c r="A144" s="17" t="s">
        <v>0</v>
      </c>
      <c r="B144" s="16" t="s">
        <v>3</v>
      </c>
      <c r="C144" s="16" t="s">
        <v>4</v>
      </c>
      <c r="D144" s="33" t="s">
        <v>8</v>
      </c>
      <c r="E144" s="33" t="s">
        <v>9</v>
      </c>
      <c r="F144" s="33" t="s">
        <v>6</v>
      </c>
      <c r="G144" s="34" t="s">
        <v>11</v>
      </c>
    </row>
    <row r="145" spans="1:7" ht="13.5" thickTop="1" x14ac:dyDescent="0.2">
      <c r="A145" s="10" t="s">
        <v>13</v>
      </c>
      <c r="B145" s="4">
        <v>3</v>
      </c>
      <c r="C145" s="4">
        <v>1</v>
      </c>
      <c r="D145" s="5">
        <v>220399</v>
      </c>
      <c r="E145" s="5">
        <v>171515.75</v>
      </c>
      <c r="F145" s="5">
        <f>SUM(D145-E145)</f>
        <v>48883.25</v>
      </c>
      <c r="G145" s="5">
        <f>SUM(F145*0.26)</f>
        <v>12709.645</v>
      </c>
    </row>
    <row r="146" spans="1:7" x14ac:dyDescent="0.2">
      <c r="A146" s="10" t="s">
        <v>14</v>
      </c>
      <c r="B146" s="4">
        <v>75</v>
      </c>
      <c r="C146" s="4">
        <v>2</v>
      </c>
      <c r="D146" s="5">
        <v>4123875.9</v>
      </c>
      <c r="E146" s="5">
        <v>3076486.4</v>
      </c>
      <c r="F146" s="5">
        <f>SUM(D146-E146)</f>
        <v>1047389.5</v>
      </c>
      <c r="G146" s="5">
        <f>SUM(F146*0.325)</f>
        <v>340401.58750000002</v>
      </c>
    </row>
    <row r="147" spans="1:7" x14ac:dyDescent="0.2">
      <c r="A147" s="23" t="s">
        <v>15</v>
      </c>
      <c r="B147" s="23">
        <f t="shared" ref="B147:G147" si="22">SUM(B145:B146)</f>
        <v>78</v>
      </c>
      <c r="C147" s="23">
        <f t="shared" si="22"/>
        <v>3</v>
      </c>
      <c r="D147" s="36">
        <f t="shared" si="22"/>
        <v>4344274.9000000004</v>
      </c>
      <c r="E147" s="36">
        <f t="shared" si="22"/>
        <v>3248002.15</v>
      </c>
      <c r="F147" s="36">
        <f t="shared" si="22"/>
        <v>1096272.75</v>
      </c>
      <c r="G147" s="36">
        <f t="shared" si="22"/>
        <v>353111.23250000004</v>
      </c>
    </row>
    <row r="149" spans="1:7" ht="13.5" thickBot="1" x14ac:dyDescent="0.25">
      <c r="A149" s="20" t="s">
        <v>36</v>
      </c>
      <c r="B149" s="20"/>
    </row>
    <row r="150" spans="1:7" ht="13.5" thickTop="1" x14ac:dyDescent="0.2">
      <c r="A150" s="19" t="s">
        <v>1</v>
      </c>
      <c r="B150" s="18" t="s">
        <v>2</v>
      </c>
      <c r="C150" s="18" t="s">
        <v>2</v>
      </c>
      <c r="D150" s="31" t="s">
        <v>7</v>
      </c>
      <c r="E150" s="31" t="s">
        <v>7</v>
      </c>
      <c r="F150" s="31" t="s">
        <v>5</v>
      </c>
      <c r="G150" s="38" t="s">
        <v>10</v>
      </c>
    </row>
    <row r="151" spans="1:7" ht="13.5" thickBot="1" x14ac:dyDescent="0.25">
      <c r="A151" s="17" t="s">
        <v>0</v>
      </c>
      <c r="B151" s="16" t="s">
        <v>3</v>
      </c>
      <c r="C151" s="16" t="s">
        <v>4</v>
      </c>
      <c r="D151" s="33" t="s">
        <v>8</v>
      </c>
      <c r="E151" s="33" t="s">
        <v>9</v>
      </c>
      <c r="F151" s="33" t="s">
        <v>6</v>
      </c>
      <c r="G151" s="34" t="s">
        <v>11</v>
      </c>
    </row>
    <row r="152" spans="1:7" ht="13.5" thickTop="1" x14ac:dyDescent="0.2">
      <c r="A152" s="10" t="s">
        <v>12</v>
      </c>
      <c r="B152" s="4">
        <v>78</v>
      </c>
      <c r="C152" s="4">
        <v>23</v>
      </c>
      <c r="D152" s="5">
        <v>2624129.0499999998</v>
      </c>
      <c r="E152" s="5">
        <v>1882955.75</v>
      </c>
      <c r="F152" s="5">
        <f>SUM(D152-E152)</f>
        <v>741173.29999999981</v>
      </c>
      <c r="G152" s="5">
        <f>SUM(F152*0.26)</f>
        <v>192705.05799999996</v>
      </c>
    </row>
    <row r="153" spans="1:7" x14ac:dyDescent="0.2">
      <c r="A153" s="10" t="s">
        <v>13</v>
      </c>
      <c r="B153" s="4">
        <v>93</v>
      </c>
      <c r="C153" s="4">
        <v>30</v>
      </c>
      <c r="D153" s="5">
        <v>3670861.4</v>
      </c>
      <c r="E153" s="5">
        <v>2640304.15</v>
      </c>
      <c r="F153" s="5">
        <f>SUM(D153-E153)</f>
        <v>1030557.25</v>
      </c>
      <c r="G153" s="5">
        <f t="shared" ref="G153" si="23">SUM(F153*0.26)</f>
        <v>267944.88500000001</v>
      </c>
    </row>
    <row r="154" spans="1:7" x14ac:dyDescent="0.2">
      <c r="A154" s="10" t="s">
        <v>17</v>
      </c>
      <c r="B154" s="4">
        <v>160</v>
      </c>
      <c r="C154" s="4">
        <v>2</v>
      </c>
      <c r="D154" s="5">
        <v>11003891.9</v>
      </c>
      <c r="E154" s="5">
        <v>8427774.3499999996</v>
      </c>
      <c r="F154" s="5">
        <f>SUM(D154-E154)</f>
        <v>2576117.5500000007</v>
      </c>
      <c r="G154" s="5">
        <f>SUM(F154*0.18)</f>
        <v>463701.1590000001</v>
      </c>
    </row>
    <row r="155" spans="1:7" x14ac:dyDescent="0.2">
      <c r="A155" s="10" t="s">
        <v>14</v>
      </c>
      <c r="B155" s="4">
        <v>101</v>
      </c>
      <c r="C155" s="4">
        <v>2</v>
      </c>
      <c r="D155" s="5">
        <v>6789176.0999999996</v>
      </c>
      <c r="E155" s="5">
        <v>4925072.2</v>
      </c>
      <c r="F155" s="5">
        <f>SUM(D155-E155)</f>
        <v>1864103.8999999994</v>
      </c>
      <c r="G155" s="5">
        <f>SUM(F155*0.325)</f>
        <v>605833.76749999984</v>
      </c>
    </row>
    <row r="156" spans="1:7" x14ac:dyDescent="0.2">
      <c r="A156" s="23" t="s">
        <v>15</v>
      </c>
      <c r="B156" s="23">
        <f t="shared" ref="B156:G156" si="24">SUM(B152:B155)</f>
        <v>432</v>
      </c>
      <c r="C156" s="23">
        <f t="shared" si="24"/>
        <v>57</v>
      </c>
      <c r="D156" s="36">
        <f t="shared" si="24"/>
        <v>24088058.450000003</v>
      </c>
      <c r="E156" s="36">
        <f t="shared" si="24"/>
        <v>17876106.449999999</v>
      </c>
      <c r="F156" s="36">
        <f t="shared" si="24"/>
        <v>6211952</v>
      </c>
      <c r="G156" s="36">
        <f t="shared" si="24"/>
        <v>1530184.8695</v>
      </c>
    </row>
    <row r="157" spans="1:7" x14ac:dyDescent="0.2">
      <c r="A157" s="10"/>
      <c r="B157" s="10"/>
      <c r="C157" s="10"/>
    </row>
    <row r="158" spans="1:7" ht="13.5" thickBot="1" x14ac:dyDescent="0.25">
      <c r="A158" s="20" t="s">
        <v>37</v>
      </c>
      <c r="B158" s="20"/>
    </row>
    <row r="159" spans="1:7" ht="13.5" thickTop="1" x14ac:dyDescent="0.2">
      <c r="A159" s="19" t="s">
        <v>1</v>
      </c>
      <c r="B159" s="18" t="s">
        <v>2</v>
      </c>
      <c r="C159" s="18" t="s">
        <v>2</v>
      </c>
      <c r="D159" s="31" t="s">
        <v>7</v>
      </c>
      <c r="E159" s="31" t="s">
        <v>7</v>
      </c>
      <c r="F159" s="31" t="s">
        <v>5</v>
      </c>
      <c r="G159" s="38" t="s">
        <v>10</v>
      </c>
    </row>
    <row r="160" spans="1:7" ht="13.5" thickBot="1" x14ac:dyDescent="0.25">
      <c r="A160" s="17" t="s">
        <v>0</v>
      </c>
      <c r="B160" s="16" t="s">
        <v>3</v>
      </c>
      <c r="C160" s="16" t="s">
        <v>4</v>
      </c>
      <c r="D160" s="33" t="s">
        <v>8</v>
      </c>
      <c r="E160" s="33" t="s">
        <v>9</v>
      </c>
      <c r="F160" s="33" t="s">
        <v>6</v>
      </c>
      <c r="G160" s="34" t="s">
        <v>11</v>
      </c>
    </row>
    <row r="161" spans="1:8" ht="13.5" thickTop="1" x14ac:dyDescent="0.2">
      <c r="A161" s="10" t="s">
        <v>12</v>
      </c>
      <c r="B161" s="4">
        <v>32</v>
      </c>
      <c r="C161" s="4">
        <v>9</v>
      </c>
      <c r="D161" s="5">
        <v>1424467</v>
      </c>
      <c r="E161" s="5">
        <v>1006473.15</v>
      </c>
      <c r="F161" s="5">
        <f>SUM(D161-E161)</f>
        <v>417993.85</v>
      </c>
      <c r="G161" s="5">
        <f t="shared" ref="G161:G162" si="25">SUM(F161*0.26)</f>
        <v>108678.401</v>
      </c>
    </row>
    <row r="162" spans="1:8" x14ac:dyDescent="0.2">
      <c r="A162" s="10" t="s">
        <v>13</v>
      </c>
      <c r="B162" s="4">
        <v>28</v>
      </c>
      <c r="C162" s="4">
        <v>9</v>
      </c>
      <c r="D162" s="5">
        <v>865735</v>
      </c>
      <c r="E162" s="5">
        <v>628804.65</v>
      </c>
      <c r="F162" s="5">
        <f t="shared" ref="F162:F164" si="26">SUM(D162-E162)</f>
        <v>236930.34999999998</v>
      </c>
      <c r="G162" s="5">
        <f t="shared" si="25"/>
        <v>61601.890999999996</v>
      </c>
    </row>
    <row r="163" spans="1:8" x14ac:dyDescent="0.2">
      <c r="A163" s="10" t="s">
        <v>17</v>
      </c>
      <c r="B163" s="4">
        <v>130</v>
      </c>
      <c r="C163" s="4">
        <v>2</v>
      </c>
      <c r="D163" s="5">
        <v>7002209.4000000004</v>
      </c>
      <c r="E163" s="5">
        <v>5497431.5</v>
      </c>
      <c r="F163" s="5">
        <f t="shared" si="26"/>
        <v>1504777.9000000004</v>
      </c>
      <c r="G163" s="5">
        <f>SUM(F163*0.18)</f>
        <v>270860.02200000006</v>
      </c>
    </row>
    <row r="164" spans="1:8" x14ac:dyDescent="0.2">
      <c r="A164" s="10" t="s">
        <v>14</v>
      </c>
      <c r="B164" s="4">
        <v>75</v>
      </c>
      <c r="C164" s="4">
        <v>2</v>
      </c>
      <c r="D164" s="5">
        <v>4789026</v>
      </c>
      <c r="E164" s="5">
        <v>3491860.3</v>
      </c>
      <c r="F164" s="5">
        <f t="shared" si="26"/>
        <v>1297165.7000000002</v>
      </c>
      <c r="G164" s="5">
        <f>SUM(F164*0.325)</f>
        <v>421578.8525000001</v>
      </c>
    </row>
    <row r="165" spans="1:8" x14ac:dyDescent="0.2">
      <c r="A165" s="23" t="s">
        <v>15</v>
      </c>
      <c r="B165" s="23">
        <f t="shared" ref="B165:G165" si="27">SUM(B161:B164)</f>
        <v>265</v>
      </c>
      <c r="C165" s="23">
        <f t="shared" si="27"/>
        <v>22</v>
      </c>
      <c r="D165" s="36">
        <f t="shared" si="27"/>
        <v>14081437.4</v>
      </c>
      <c r="E165" s="36">
        <f t="shared" si="27"/>
        <v>10624569.6</v>
      </c>
      <c r="F165" s="36">
        <f t="shared" si="27"/>
        <v>3456867.8000000007</v>
      </c>
      <c r="G165" s="36">
        <f t="shared" si="27"/>
        <v>862719.16650000005</v>
      </c>
    </row>
    <row r="167" spans="1:8" ht="13.5" thickBot="1" x14ac:dyDescent="0.25">
      <c r="A167" s="20" t="s">
        <v>38</v>
      </c>
      <c r="B167" s="20"/>
    </row>
    <row r="168" spans="1:8" ht="13.5" thickTop="1" x14ac:dyDescent="0.2">
      <c r="A168" s="19" t="s">
        <v>1</v>
      </c>
      <c r="B168" s="18" t="s">
        <v>2</v>
      </c>
      <c r="C168" s="18" t="s">
        <v>2</v>
      </c>
      <c r="D168" s="31" t="s">
        <v>7</v>
      </c>
      <c r="E168" s="31" t="s">
        <v>7</v>
      </c>
      <c r="F168" s="31" t="s">
        <v>5</v>
      </c>
      <c r="G168" s="38" t="s">
        <v>10</v>
      </c>
    </row>
    <row r="169" spans="1:8" ht="13.5" thickBot="1" x14ac:dyDescent="0.25">
      <c r="A169" s="17" t="s">
        <v>0</v>
      </c>
      <c r="B169" s="16" t="s">
        <v>3</v>
      </c>
      <c r="C169" s="16" t="s">
        <v>4</v>
      </c>
      <c r="D169" s="33" t="s">
        <v>8</v>
      </c>
      <c r="E169" s="33" t="s">
        <v>9</v>
      </c>
      <c r="F169" s="33" t="s">
        <v>6</v>
      </c>
      <c r="G169" s="34" t="s">
        <v>11</v>
      </c>
    </row>
    <row r="170" spans="1:8" ht="13.5" thickTop="1" x14ac:dyDescent="0.2">
      <c r="A170" s="10" t="s">
        <v>12</v>
      </c>
      <c r="B170" s="4">
        <v>17</v>
      </c>
      <c r="C170" s="4">
        <v>6</v>
      </c>
      <c r="D170" s="5">
        <v>587259.1</v>
      </c>
      <c r="E170" s="5">
        <v>460040.35</v>
      </c>
      <c r="F170" s="5">
        <f>SUM(D170-E170)</f>
        <v>127218.75</v>
      </c>
      <c r="G170" s="5">
        <f t="shared" ref="G170" si="28">SUM(F170*0.26)</f>
        <v>33076.875</v>
      </c>
    </row>
    <row r="171" spans="1:8" x14ac:dyDescent="0.2">
      <c r="A171" s="10" t="s">
        <v>14</v>
      </c>
      <c r="B171" s="4">
        <v>502</v>
      </c>
      <c r="C171" s="4">
        <v>10</v>
      </c>
      <c r="D171" s="5">
        <v>43560942.5</v>
      </c>
      <c r="E171" s="5">
        <v>33047586.699999999</v>
      </c>
      <c r="F171" s="5">
        <f>SUM(D171-E171)</f>
        <v>10513355.800000001</v>
      </c>
      <c r="G171" s="5">
        <f>SUM(F171*0.325)</f>
        <v>3416840.6350000002</v>
      </c>
    </row>
    <row r="172" spans="1:8" x14ac:dyDescent="0.2">
      <c r="A172" s="23" t="s">
        <v>15</v>
      </c>
      <c r="B172" s="23">
        <f t="shared" ref="B172:G172" si="29">SUM(B170:B171)</f>
        <v>519</v>
      </c>
      <c r="C172" s="23">
        <f t="shared" si="29"/>
        <v>16</v>
      </c>
      <c r="D172" s="36">
        <f t="shared" si="29"/>
        <v>44148201.600000001</v>
      </c>
      <c r="E172" s="36">
        <f t="shared" si="29"/>
        <v>33507627.050000001</v>
      </c>
      <c r="F172" s="36">
        <f t="shared" si="29"/>
        <v>10640574.550000001</v>
      </c>
      <c r="G172" s="36">
        <f t="shared" si="29"/>
        <v>3449917.5100000002</v>
      </c>
    </row>
    <row r="174" spans="1:8" ht="13.5" thickBot="1" x14ac:dyDescent="0.25">
      <c r="A174" s="20" t="s">
        <v>39</v>
      </c>
      <c r="B174" s="20"/>
    </row>
    <row r="175" spans="1:8" ht="13.5" thickTop="1" x14ac:dyDescent="0.2">
      <c r="A175" s="19" t="s">
        <v>1</v>
      </c>
      <c r="B175" s="18" t="s">
        <v>2</v>
      </c>
      <c r="C175" s="18" t="s">
        <v>2</v>
      </c>
      <c r="D175" s="31" t="s">
        <v>7</v>
      </c>
      <c r="E175" s="31" t="s">
        <v>7</v>
      </c>
      <c r="F175" s="31" t="s">
        <v>5</v>
      </c>
      <c r="G175" s="38" t="s">
        <v>10</v>
      </c>
    </row>
    <row r="176" spans="1:8" ht="13.5" thickBot="1" x14ac:dyDescent="0.25">
      <c r="A176" s="17" t="s">
        <v>0</v>
      </c>
      <c r="B176" s="16" t="s">
        <v>3</v>
      </c>
      <c r="C176" s="16" t="s">
        <v>4</v>
      </c>
      <c r="D176" s="33" t="s">
        <v>8</v>
      </c>
      <c r="E176" s="33" t="s">
        <v>9</v>
      </c>
      <c r="F176" s="33" t="s">
        <v>6</v>
      </c>
      <c r="G176" s="34" t="s">
        <v>11</v>
      </c>
      <c r="H176" s="47"/>
    </row>
    <row r="177" spans="1:8" ht="13.5" thickTop="1" x14ac:dyDescent="0.2">
      <c r="A177" s="10" t="s">
        <v>12</v>
      </c>
      <c r="B177" s="4">
        <v>23</v>
      </c>
      <c r="C177" s="4">
        <v>7</v>
      </c>
      <c r="D177" s="5">
        <v>674715</v>
      </c>
      <c r="E177" s="5">
        <v>508384.95</v>
      </c>
      <c r="F177" s="5">
        <f>SUM(D177-E177)</f>
        <v>166330.04999999999</v>
      </c>
      <c r="G177" s="5">
        <f t="shared" ref="G177:G178" si="30">SUM(F177*0.26)</f>
        <v>43245.813000000002</v>
      </c>
      <c r="H177" s="48"/>
    </row>
    <row r="178" spans="1:8" x14ac:dyDescent="0.2">
      <c r="A178" s="10" t="s">
        <v>13</v>
      </c>
      <c r="B178" s="4">
        <v>8</v>
      </c>
      <c r="C178" s="4">
        <v>3</v>
      </c>
      <c r="D178" s="5">
        <v>300812</v>
      </c>
      <c r="E178" s="5">
        <v>228251.1</v>
      </c>
      <c r="F178" s="5">
        <f>SUM(D178-E178)</f>
        <v>72560.899999999994</v>
      </c>
      <c r="G178" s="5">
        <f t="shared" si="30"/>
        <v>18865.833999999999</v>
      </c>
      <c r="H178" s="48"/>
    </row>
    <row r="179" spans="1:8" x14ac:dyDescent="0.2">
      <c r="A179" s="10" t="s">
        <v>14</v>
      </c>
      <c r="B179" s="4">
        <v>308</v>
      </c>
      <c r="C179" s="4">
        <v>7</v>
      </c>
      <c r="D179" s="5">
        <v>18794636.449999999</v>
      </c>
      <c r="E179" s="5">
        <v>14165586.65</v>
      </c>
      <c r="F179" s="5">
        <f>SUM(D179-E179)</f>
        <v>4629049.7999999989</v>
      </c>
      <c r="G179" s="5">
        <f>SUM(F179*0.325)</f>
        <v>1504441.1849999996</v>
      </c>
      <c r="H179" s="48"/>
    </row>
    <row r="180" spans="1:8" x14ac:dyDescent="0.2">
      <c r="A180" s="23" t="s">
        <v>15</v>
      </c>
      <c r="B180" s="23">
        <f t="shared" ref="B180:G180" si="31">SUM(B177:B179)</f>
        <v>339</v>
      </c>
      <c r="C180" s="23">
        <f t="shared" si="31"/>
        <v>17</v>
      </c>
      <c r="D180" s="36">
        <f t="shared" si="31"/>
        <v>19770163.449999999</v>
      </c>
      <c r="E180" s="36">
        <f t="shared" si="31"/>
        <v>14902222.700000001</v>
      </c>
      <c r="F180" s="36">
        <f t="shared" si="31"/>
        <v>4867940.7499999991</v>
      </c>
      <c r="G180" s="36">
        <f t="shared" si="31"/>
        <v>1566552.8319999995</v>
      </c>
      <c r="H180" s="47"/>
    </row>
    <row r="182" spans="1:8" ht="13.5" thickBot="1" x14ac:dyDescent="0.25">
      <c r="A182" s="20" t="s">
        <v>40</v>
      </c>
      <c r="B182" s="20"/>
    </row>
    <row r="183" spans="1:8" ht="13.5" thickTop="1" x14ac:dyDescent="0.2">
      <c r="A183" s="19" t="s">
        <v>1</v>
      </c>
      <c r="B183" s="18" t="s">
        <v>2</v>
      </c>
      <c r="C183" s="18" t="s">
        <v>2</v>
      </c>
      <c r="D183" s="31" t="s">
        <v>7</v>
      </c>
      <c r="E183" s="31" t="s">
        <v>7</v>
      </c>
      <c r="F183" s="31" t="s">
        <v>5</v>
      </c>
      <c r="G183" s="38" t="s">
        <v>10</v>
      </c>
    </row>
    <row r="184" spans="1:8" ht="13.5" thickBot="1" x14ac:dyDescent="0.25">
      <c r="A184" s="17" t="s">
        <v>0</v>
      </c>
      <c r="B184" s="16" t="s">
        <v>3</v>
      </c>
      <c r="C184" s="16" t="s">
        <v>4</v>
      </c>
      <c r="D184" s="33" t="s">
        <v>8</v>
      </c>
      <c r="E184" s="33" t="s">
        <v>9</v>
      </c>
      <c r="F184" s="33" t="s">
        <v>6</v>
      </c>
      <c r="G184" s="34" t="s">
        <v>11</v>
      </c>
    </row>
    <row r="185" spans="1:8" ht="13.5" thickTop="1" x14ac:dyDescent="0.2">
      <c r="A185" s="10" t="s">
        <v>12</v>
      </c>
      <c r="B185" s="4">
        <v>47</v>
      </c>
      <c r="C185" s="4">
        <v>15</v>
      </c>
      <c r="D185" s="5">
        <v>2154859.25</v>
      </c>
      <c r="E185" s="5">
        <v>1540985.95</v>
      </c>
      <c r="F185" s="5">
        <f>SUM(D185-E185)</f>
        <v>613873.30000000005</v>
      </c>
      <c r="G185" s="5">
        <f t="shared" ref="G185:G186" si="32">SUM(F185*0.26)</f>
        <v>159607.05800000002</v>
      </c>
    </row>
    <row r="186" spans="1:8" x14ac:dyDescent="0.2">
      <c r="A186" s="10" t="s">
        <v>13</v>
      </c>
      <c r="B186" s="4">
        <v>15</v>
      </c>
      <c r="C186" s="4">
        <v>5</v>
      </c>
      <c r="D186" s="5">
        <v>286927</v>
      </c>
      <c r="E186" s="5">
        <v>202714.45</v>
      </c>
      <c r="F186" s="5">
        <f>SUM(D186-E186)</f>
        <v>84212.549999999988</v>
      </c>
      <c r="G186" s="5">
        <f t="shared" si="32"/>
        <v>21895.262999999999</v>
      </c>
    </row>
    <row r="187" spans="1:8" x14ac:dyDescent="0.2">
      <c r="A187" s="10" t="s">
        <v>17</v>
      </c>
      <c r="B187" s="4">
        <v>131</v>
      </c>
      <c r="C187" s="4">
        <v>2</v>
      </c>
      <c r="D187" s="5">
        <v>4464212.4000000004</v>
      </c>
      <c r="E187" s="5">
        <v>3380428.3</v>
      </c>
      <c r="F187" s="5">
        <f>SUM(D187-E187)</f>
        <v>1083784.1000000006</v>
      </c>
      <c r="G187" s="5">
        <f>SUM(F187*0.18)</f>
        <v>195081.13800000009</v>
      </c>
    </row>
    <row r="188" spans="1:8" x14ac:dyDescent="0.2">
      <c r="A188" s="10" t="s">
        <v>14</v>
      </c>
      <c r="B188" s="4">
        <v>233</v>
      </c>
      <c r="C188" s="4">
        <v>6</v>
      </c>
      <c r="D188" s="5">
        <v>16119479.65</v>
      </c>
      <c r="E188" s="5">
        <v>12169487.699999999</v>
      </c>
      <c r="F188" s="5">
        <f>SUM(D188-E188)</f>
        <v>3949991.9500000011</v>
      </c>
      <c r="G188" s="5">
        <f>SUM(F188*0.325)</f>
        <v>1283747.3837500005</v>
      </c>
    </row>
    <row r="189" spans="1:8" x14ac:dyDescent="0.2">
      <c r="A189" s="23" t="s">
        <v>15</v>
      </c>
      <c r="B189" s="23">
        <f t="shared" ref="B189:G189" si="33">SUM(B185:B188)</f>
        <v>426</v>
      </c>
      <c r="C189" s="23">
        <f t="shared" si="33"/>
        <v>28</v>
      </c>
      <c r="D189" s="36">
        <f t="shared" si="33"/>
        <v>23025478.300000001</v>
      </c>
      <c r="E189" s="36">
        <f t="shared" si="33"/>
        <v>17293616.399999999</v>
      </c>
      <c r="F189" s="36">
        <f t="shared" si="33"/>
        <v>5731861.9000000022</v>
      </c>
      <c r="G189" s="36">
        <f t="shared" si="33"/>
        <v>1660330.8427500008</v>
      </c>
    </row>
    <row r="191" spans="1:8" ht="13.5" thickBot="1" x14ac:dyDescent="0.25">
      <c r="A191" s="20" t="s">
        <v>41</v>
      </c>
      <c r="B191" s="20"/>
    </row>
    <row r="192" spans="1:8" ht="13.5" thickTop="1" x14ac:dyDescent="0.2">
      <c r="A192" s="19"/>
      <c r="B192" s="18" t="s">
        <v>2</v>
      </c>
      <c r="C192" s="18" t="s">
        <v>2</v>
      </c>
      <c r="D192" s="31" t="s">
        <v>7</v>
      </c>
      <c r="E192" s="31" t="s">
        <v>7</v>
      </c>
      <c r="F192" s="31" t="s">
        <v>5</v>
      </c>
      <c r="G192" s="38" t="s">
        <v>10</v>
      </c>
    </row>
    <row r="193" spans="1:7" ht="13.5" thickBot="1" x14ac:dyDescent="0.25">
      <c r="A193" s="17" t="s">
        <v>0</v>
      </c>
      <c r="B193" s="16" t="s">
        <v>3</v>
      </c>
      <c r="C193" s="16" t="s">
        <v>4</v>
      </c>
      <c r="D193" s="33" t="s">
        <v>8</v>
      </c>
      <c r="E193" s="33" t="s">
        <v>9</v>
      </c>
      <c r="F193" s="33" t="s">
        <v>6</v>
      </c>
      <c r="G193" s="34" t="s">
        <v>11</v>
      </c>
    </row>
    <row r="194" spans="1:7" ht="13.5" thickTop="1" x14ac:dyDescent="0.2">
      <c r="A194" s="10" t="s">
        <v>12</v>
      </c>
      <c r="B194" s="4">
        <v>97</v>
      </c>
      <c r="C194" s="4">
        <v>28</v>
      </c>
      <c r="D194" s="5">
        <v>3302482.75</v>
      </c>
      <c r="E194" s="5">
        <v>2426607.7999999998</v>
      </c>
      <c r="F194" s="5">
        <f>SUM(D194-E194)</f>
        <v>875874.95000000019</v>
      </c>
      <c r="G194" s="5">
        <f t="shared" ref="G194:G195" si="34">SUM(F194*0.26)</f>
        <v>227727.48700000005</v>
      </c>
    </row>
    <row r="195" spans="1:7" x14ac:dyDescent="0.2">
      <c r="A195" s="10" t="s">
        <v>13</v>
      </c>
      <c r="B195" s="4">
        <v>33</v>
      </c>
      <c r="C195" s="4">
        <v>10</v>
      </c>
      <c r="D195" s="5">
        <v>1450449.3</v>
      </c>
      <c r="E195" s="5">
        <v>1110357.25</v>
      </c>
      <c r="F195" s="5">
        <f>SUM(D195-E195)</f>
        <v>340092.05000000005</v>
      </c>
      <c r="G195" s="5">
        <f t="shared" si="34"/>
        <v>88423.933000000019</v>
      </c>
    </row>
    <row r="196" spans="1:7" x14ac:dyDescent="0.2">
      <c r="A196" s="10" t="s">
        <v>17</v>
      </c>
      <c r="B196" s="4"/>
      <c r="C196" s="4"/>
      <c r="D196" s="5"/>
      <c r="E196" s="5"/>
      <c r="F196" s="5"/>
      <c r="G196" s="5"/>
    </row>
    <row r="197" spans="1:7" x14ac:dyDescent="0.2">
      <c r="A197" s="10" t="s">
        <v>14</v>
      </c>
      <c r="B197" s="4">
        <v>405</v>
      </c>
      <c r="C197" s="4">
        <v>10</v>
      </c>
      <c r="D197" s="5">
        <v>27527557.399999999</v>
      </c>
      <c r="E197" s="5">
        <v>20366586.850000001</v>
      </c>
      <c r="F197" s="5">
        <f>SUM(D197-E197)</f>
        <v>7160970.549999997</v>
      </c>
      <c r="G197" s="5">
        <f>SUM(F197*0.325)</f>
        <v>2327315.428749999</v>
      </c>
    </row>
    <row r="198" spans="1:7" x14ac:dyDescent="0.2">
      <c r="A198" s="23" t="s">
        <v>15</v>
      </c>
      <c r="B198" s="23">
        <f>SUM(B194:B197)</f>
        <v>535</v>
      </c>
      <c r="C198" s="23">
        <f t="shared" ref="C198:G198" si="35">SUM(C194:C197)</f>
        <v>48</v>
      </c>
      <c r="D198" s="57">
        <f t="shared" si="35"/>
        <v>32280489.449999999</v>
      </c>
      <c r="E198" s="57">
        <f t="shared" si="35"/>
        <v>23903551.900000002</v>
      </c>
      <c r="F198" s="57">
        <f t="shared" si="35"/>
        <v>8376937.549999997</v>
      </c>
      <c r="G198" s="57">
        <f t="shared" si="35"/>
        <v>2643466.848749999</v>
      </c>
    </row>
    <row r="200" spans="1:7" ht="13.5" thickBot="1" x14ac:dyDescent="0.25">
      <c r="A200" s="20" t="s">
        <v>42</v>
      </c>
      <c r="B200" s="20"/>
    </row>
    <row r="201" spans="1:7" ht="13.5" thickTop="1" x14ac:dyDescent="0.2">
      <c r="A201" s="19" t="s">
        <v>1</v>
      </c>
      <c r="B201" s="18" t="s">
        <v>2</v>
      </c>
      <c r="C201" s="18" t="s">
        <v>2</v>
      </c>
      <c r="D201" s="31" t="s">
        <v>7</v>
      </c>
      <c r="E201" s="31" t="s">
        <v>7</v>
      </c>
      <c r="F201" s="31" t="s">
        <v>5</v>
      </c>
      <c r="G201" s="38" t="s">
        <v>10</v>
      </c>
    </row>
    <row r="202" spans="1:7" ht="13.5" thickBot="1" x14ac:dyDescent="0.25">
      <c r="A202" s="17" t="s">
        <v>0</v>
      </c>
      <c r="B202" s="16" t="s">
        <v>3</v>
      </c>
      <c r="C202" s="16" t="s">
        <v>4</v>
      </c>
      <c r="D202" s="33" t="s">
        <v>8</v>
      </c>
      <c r="E202" s="33" t="s">
        <v>9</v>
      </c>
      <c r="F202" s="33" t="s">
        <v>6</v>
      </c>
      <c r="G202" s="34" t="s">
        <v>11</v>
      </c>
    </row>
    <row r="203" spans="1:7" ht="13.5" thickTop="1" x14ac:dyDescent="0.2">
      <c r="A203" s="10" t="s">
        <v>12</v>
      </c>
      <c r="B203" s="2">
        <v>116</v>
      </c>
      <c r="C203" s="2">
        <v>34</v>
      </c>
      <c r="D203" s="1">
        <v>4251178.8499999996</v>
      </c>
      <c r="E203" s="1">
        <v>3066586.6</v>
      </c>
      <c r="F203" s="1">
        <f>SUM(D203-E203)</f>
        <v>1184592.2499999995</v>
      </c>
      <c r="G203" s="1">
        <f>SUM(F203*0.26)</f>
        <v>307993.98499999987</v>
      </c>
    </row>
    <row r="204" spans="1:7" x14ac:dyDescent="0.2">
      <c r="A204" s="10" t="s">
        <v>13</v>
      </c>
      <c r="B204" s="2">
        <v>46</v>
      </c>
      <c r="C204" s="2">
        <v>15</v>
      </c>
      <c r="D204" s="1">
        <v>1094670.1000000001</v>
      </c>
      <c r="E204" s="1">
        <v>816969.65</v>
      </c>
      <c r="F204" s="1">
        <f>SUM(D204-E204)</f>
        <v>277700.45000000007</v>
      </c>
      <c r="G204" s="1">
        <f t="shared" ref="G204" si="36">SUM(F204*0.26)</f>
        <v>72202.117000000027</v>
      </c>
    </row>
    <row r="205" spans="1:7" x14ac:dyDescent="0.2">
      <c r="A205" s="10" t="s">
        <v>16</v>
      </c>
      <c r="B205" s="44"/>
      <c r="C205" s="44"/>
      <c r="D205" s="5"/>
      <c r="E205" s="5"/>
      <c r="F205" s="5">
        <f>SUM(D205-E205)</f>
        <v>0</v>
      </c>
      <c r="G205" s="5"/>
    </row>
    <row r="206" spans="1:7" x14ac:dyDescent="0.2">
      <c r="A206" s="10" t="s">
        <v>17</v>
      </c>
      <c r="B206" s="2">
        <v>79</v>
      </c>
      <c r="C206" s="2">
        <v>2</v>
      </c>
      <c r="D206" s="1">
        <v>2219327</v>
      </c>
      <c r="E206" s="1">
        <v>1632402.5</v>
      </c>
      <c r="F206" s="1">
        <f>SUM(D206-E206)</f>
        <v>586924.5</v>
      </c>
      <c r="G206" s="1">
        <f>SUM(F206*0.18)</f>
        <v>105646.40999999999</v>
      </c>
    </row>
    <row r="207" spans="1:7" x14ac:dyDescent="0.2">
      <c r="A207" s="10" t="s">
        <v>14</v>
      </c>
      <c r="B207" s="4">
        <v>734</v>
      </c>
      <c r="C207" s="4">
        <v>16</v>
      </c>
      <c r="D207" s="1">
        <v>72006624.150000006</v>
      </c>
      <c r="E207" s="5">
        <v>54184369.200000003</v>
      </c>
      <c r="F207" s="5">
        <f>SUM(D207-E207)</f>
        <v>17822254.950000003</v>
      </c>
      <c r="G207" s="1">
        <f>SUM(F207*0.325)</f>
        <v>5792232.8587500015</v>
      </c>
    </row>
    <row r="208" spans="1:7" x14ac:dyDescent="0.2">
      <c r="A208" s="23" t="s">
        <v>15</v>
      </c>
      <c r="B208" s="23">
        <f t="shared" ref="B208:G208" si="37">SUM(B203:B207)</f>
        <v>975</v>
      </c>
      <c r="C208" s="23">
        <f t="shared" si="37"/>
        <v>67</v>
      </c>
      <c r="D208" s="36">
        <f t="shared" si="37"/>
        <v>79571800.100000009</v>
      </c>
      <c r="E208" s="36">
        <f t="shared" si="37"/>
        <v>59700327.950000003</v>
      </c>
      <c r="F208" s="36">
        <f t="shared" si="37"/>
        <v>19871472.150000002</v>
      </c>
      <c r="G208" s="36">
        <f t="shared" si="37"/>
        <v>6278075.3707500016</v>
      </c>
    </row>
    <row r="210" spans="1:7" ht="13.5" thickBot="1" x14ac:dyDescent="0.25">
      <c r="A210" s="20" t="s">
        <v>43</v>
      </c>
      <c r="B210" s="20"/>
    </row>
    <row r="211" spans="1:7" ht="13.5" thickTop="1" x14ac:dyDescent="0.2">
      <c r="A211" s="19" t="s">
        <v>1</v>
      </c>
      <c r="B211" s="18" t="s">
        <v>2</v>
      </c>
      <c r="C211" s="18" t="s">
        <v>2</v>
      </c>
      <c r="D211" s="31" t="s">
        <v>7</v>
      </c>
      <c r="E211" s="31" t="s">
        <v>7</v>
      </c>
      <c r="F211" s="31" t="s">
        <v>5</v>
      </c>
      <c r="G211" s="38" t="s">
        <v>10</v>
      </c>
    </row>
    <row r="212" spans="1:7" ht="13.5" thickBot="1" x14ac:dyDescent="0.25">
      <c r="A212" s="17" t="s">
        <v>0</v>
      </c>
      <c r="B212" s="16" t="s">
        <v>3</v>
      </c>
      <c r="C212" s="16" t="s">
        <v>4</v>
      </c>
      <c r="D212" s="33" t="s">
        <v>8</v>
      </c>
      <c r="E212" s="33" t="s">
        <v>9</v>
      </c>
      <c r="F212" s="33" t="s">
        <v>6</v>
      </c>
      <c r="G212" s="34" t="s">
        <v>11</v>
      </c>
    </row>
    <row r="213" spans="1:7" ht="13.5" thickTop="1" x14ac:dyDescent="0.2">
      <c r="A213" s="10" t="s">
        <v>12</v>
      </c>
      <c r="B213" s="4">
        <v>95</v>
      </c>
      <c r="C213" s="4">
        <v>27</v>
      </c>
      <c r="D213" s="5">
        <v>3689875</v>
      </c>
      <c r="E213" s="5">
        <v>2731715.65</v>
      </c>
      <c r="F213" s="5">
        <f>SUM(D213-E213)</f>
        <v>958159.35000000009</v>
      </c>
      <c r="G213" s="5">
        <f>SUM(F213*0.26)</f>
        <v>249121.43100000004</v>
      </c>
    </row>
    <row r="214" spans="1:7" x14ac:dyDescent="0.2">
      <c r="A214" s="10" t="s">
        <v>13</v>
      </c>
      <c r="B214" s="4">
        <v>15</v>
      </c>
      <c r="C214" s="4">
        <v>5</v>
      </c>
      <c r="D214" s="5">
        <v>145508</v>
      </c>
      <c r="E214" s="5">
        <v>108085.9</v>
      </c>
      <c r="F214" s="5">
        <f t="shared" ref="F214:F216" si="38">SUM(D214-E214)</f>
        <v>37422.100000000006</v>
      </c>
      <c r="G214" s="5">
        <f t="shared" ref="G214:G215" si="39">SUM(F214*0.26)</f>
        <v>9729.746000000001</v>
      </c>
    </row>
    <row r="215" spans="1:7" x14ac:dyDescent="0.2">
      <c r="A215" s="10" t="s">
        <v>16</v>
      </c>
      <c r="B215" s="4">
        <v>3</v>
      </c>
      <c r="C215" s="4">
        <v>1</v>
      </c>
      <c r="D215" s="5">
        <v>9399</v>
      </c>
      <c r="E215" s="5">
        <v>4539.45</v>
      </c>
      <c r="F215" s="5">
        <f t="shared" si="38"/>
        <v>4859.55</v>
      </c>
      <c r="G215" s="5">
        <f t="shared" si="39"/>
        <v>1263.4830000000002</v>
      </c>
    </row>
    <row r="216" spans="1:7" x14ac:dyDescent="0.2">
      <c r="A216" s="10" t="s">
        <v>14</v>
      </c>
      <c r="B216" s="4">
        <v>225</v>
      </c>
      <c r="C216" s="4">
        <v>6</v>
      </c>
      <c r="D216" s="5">
        <v>12255027</v>
      </c>
      <c r="E216" s="5">
        <v>9024905.1500000004</v>
      </c>
      <c r="F216" s="5">
        <f t="shared" si="38"/>
        <v>3230121.8499999996</v>
      </c>
      <c r="G216" s="5">
        <f>SUM(F216*0.325)</f>
        <v>1049789.6012499998</v>
      </c>
    </row>
    <row r="217" spans="1:7" x14ac:dyDescent="0.2">
      <c r="A217" s="23" t="s">
        <v>15</v>
      </c>
      <c r="B217" s="23">
        <f t="shared" ref="B217:G217" si="40">SUM(B213:B216)</f>
        <v>338</v>
      </c>
      <c r="C217" s="23">
        <f t="shared" si="40"/>
        <v>39</v>
      </c>
      <c r="D217" s="36">
        <f t="shared" si="40"/>
        <v>16099809</v>
      </c>
      <c r="E217" s="36">
        <f t="shared" si="40"/>
        <v>11869246.15</v>
      </c>
      <c r="F217" s="36">
        <f t="shared" si="40"/>
        <v>4230562.8499999996</v>
      </c>
      <c r="G217" s="36">
        <f t="shared" si="40"/>
        <v>1309904.26125</v>
      </c>
    </row>
    <row r="219" spans="1:7" ht="13.5" thickBot="1" x14ac:dyDescent="0.25">
      <c r="A219" s="20" t="s">
        <v>44</v>
      </c>
      <c r="B219" s="20"/>
    </row>
    <row r="220" spans="1:7" ht="13.5" thickTop="1" x14ac:dyDescent="0.2">
      <c r="A220" s="19" t="s">
        <v>1</v>
      </c>
      <c r="B220" s="18" t="s">
        <v>2</v>
      </c>
      <c r="C220" s="18" t="s">
        <v>2</v>
      </c>
      <c r="D220" s="31" t="s">
        <v>7</v>
      </c>
      <c r="E220" s="31" t="s">
        <v>7</v>
      </c>
      <c r="F220" s="31" t="s">
        <v>5</v>
      </c>
      <c r="G220" s="38" t="s">
        <v>10</v>
      </c>
    </row>
    <row r="221" spans="1:7" ht="13.5" thickBot="1" x14ac:dyDescent="0.25">
      <c r="A221" s="17" t="s">
        <v>0</v>
      </c>
      <c r="B221" s="16" t="s">
        <v>3</v>
      </c>
      <c r="C221" s="16" t="s">
        <v>4</v>
      </c>
      <c r="D221" s="33" t="s">
        <v>8</v>
      </c>
      <c r="E221" s="33" t="s">
        <v>9</v>
      </c>
      <c r="F221" s="33" t="s">
        <v>6</v>
      </c>
      <c r="G221" s="34" t="s">
        <v>11</v>
      </c>
    </row>
    <row r="222" spans="1:7" ht="13.5" thickTop="1" x14ac:dyDescent="0.2">
      <c r="A222" s="10" t="s">
        <v>12</v>
      </c>
      <c r="B222" s="4">
        <v>5</v>
      </c>
      <c r="C222" s="4">
        <v>1</v>
      </c>
      <c r="D222" s="5">
        <v>278811</v>
      </c>
      <c r="E222" s="5">
        <v>191498.1</v>
      </c>
      <c r="F222" s="5">
        <f>SUM(D222-E222)</f>
        <v>87312.9</v>
      </c>
      <c r="G222" s="5">
        <f>SUM(F222*0.26)</f>
        <v>22701.353999999999</v>
      </c>
    </row>
    <row r="223" spans="1:7" x14ac:dyDescent="0.2">
      <c r="A223" s="10" t="s">
        <v>13</v>
      </c>
      <c r="B223" s="4">
        <v>17</v>
      </c>
      <c r="C223" s="4">
        <v>5</v>
      </c>
      <c r="D223" s="5">
        <v>528265.85</v>
      </c>
      <c r="E223" s="5">
        <v>382626.15</v>
      </c>
      <c r="F223" s="5">
        <f>SUM(D223-E223)</f>
        <v>145639.69999999995</v>
      </c>
      <c r="G223" s="5">
        <f>SUM(F223*0.26)</f>
        <v>37866.321999999986</v>
      </c>
    </row>
    <row r="224" spans="1:7" x14ac:dyDescent="0.2">
      <c r="A224" s="23" t="s">
        <v>15</v>
      </c>
      <c r="B224" s="23">
        <f t="shared" ref="B224:G224" si="41">SUM(B222:B223)</f>
        <v>22</v>
      </c>
      <c r="C224" s="23">
        <f t="shared" si="41"/>
        <v>6</v>
      </c>
      <c r="D224" s="36">
        <f t="shared" si="41"/>
        <v>807076.85</v>
      </c>
      <c r="E224" s="36">
        <f t="shared" si="41"/>
        <v>574124.25</v>
      </c>
      <c r="F224" s="36">
        <f t="shared" si="41"/>
        <v>232952.59999999995</v>
      </c>
      <c r="G224" s="36">
        <f t="shared" si="41"/>
        <v>60567.675999999985</v>
      </c>
    </row>
    <row r="226" spans="1:7" ht="13.5" thickBot="1" x14ac:dyDescent="0.25">
      <c r="A226" s="20" t="s">
        <v>45</v>
      </c>
      <c r="B226" s="20"/>
    </row>
    <row r="227" spans="1:7" ht="13.5" thickTop="1" x14ac:dyDescent="0.2">
      <c r="A227" s="19" t="s">
        <v>1</v>
      </c>
      <c r="B227" s="18" t="s">
        <v>2</v>
      </c>
      <c r="C227" s="18" t="s">
        <v>2</v>
      </c>
      <c r="D227" s="31" t="s">
        <v>7</v>
      </c>
      <c r="E227" s="31" t="s">
        <v>7</v>
      </c>
      <c r="F227" s="31" t="s">
        <v>5</v>
      </c>
      <c r="G227" s="38" t="s">
        <v>10</v>
      </c>
    </row>
    <row r="228" spans="1:7" ht="13.5" thickBot="1" x14ac:dyDescent="0.25">
      <c r="A228" s="17" t="s">
        <v>0</v>
      </c>
      <c r="B228" s="16" t="s">
        <v>3</v>
      </c>
      <c r="C228" s="16" t="s">
        <v>4</v>
      </c>
      <c r="D228" s="33" t="s">
        <v>8</v>
      </c>
      <c r="E228" s="33" t="s">
        <v>9</v>
      </c>
      <c r="F228" s="33" t="s">
        <v>6</v>
      </c>
      <c r="G228" s="34" t="s">
        <v>11</v>
      </c>
    </row>
    <row r="229" spans="1:7" ht="13.5" thickTop="1" x14ac:dyDescent="0.2">
      <c r="A229" s="10" t="s">
        <v>12</v>
      </c>
      <c r="B229" s="4">
        <v>177</v>
      </c>
      <c r="C229" s="4">
        <v>51</v>
      </c>
      <c r="D229" s="5">
        <v>6700292.25</v>
      </c>
      <c r="E229" s="5">
        <v>4942812</v>
      </c>
      <c r="F229" s="5">
        <f>SUM(D229-E229)</f>
        <v>1757480.25</v>
      </c>
      <c r="G229" s="5">
        <f t="shared" ref="G229:G230" si="42">SUM(F229*0.26)</f>
        <v>456944.86499999999</v>
      </c>
    </row>
    <row r="230" spans="1:7" x14ac:dyDescent="0.2">
      <c r="A230" s="10" t="s">
        <v>13</v>
      </c>
      <c r="B230" s="4">
        <v>102</v>
      </c>
      <c r="C230" s="4">
        <v>29</v>
      </c>
      <c r="D230" s="5">
        <v>3560557</v>
      </c>
      <c r="E230" s="5">
        <v>2562911.9</v>
      </c>
      <c r="F230" s="5">
        <f t="shared" ref="F230" si="43">SUM(D230-E230)</f>
        <v>997645.10000000009</v>
      </c>
      <c r="G230" s="5">
        <f t="shared" si="42"/>
        <v>259387.72600000002</v>
      </c>
    </row>
    <row r="231" spans="1:7" x14ac:dyDescent="0.2">
      <c r="A231" s="10" t="s">
        <v>16</v>
      </c>
      <c r="B231" s="44"/>
      <c r="C231" s="44"/>
      <c r="D231" s="5"/>
      <c r="E231" s="5"/>
      <c r="F231" s="5">
        <f>SUM(D231-E231)</f>
        <v>0</v>
      </c>
      <c r="G231" s="5"/>
    </row>
    <row r="232" spans="1:7" x14ac:dyDescent="0.2">
      <c r="A232" s="10" t="s">
        <v>17</v>
      </c>
      <c r="B232" s="4">
        <v>68</v>
      </c>
      <c r="C232" s="4">
        <v>1</v>
      </c>
      <c r="D232" s="5">
        <v>4388054.9000000004</v>
      </c>
      <c r="E232" s="5">
        <v>3315661.05</v>
      </c>
      <c r="F232" s="5">
        <f t="shared" ref="F232:F233" si="44">SUM(D232-E232)</f>
        <v>1072393.8500000006</v>
      </c>
      <c r="G232" s="5">
        <f>SUM(F232*0.18)</f>
        <v>193030.8930000001</v>
      </c>
    </row>
    <row r="233" spans="1:7" x14ac:dyDescent="0.2">
      <c r="A233" s="10" t="s">
        <v>14</v>
      </c>
      <c r="B233" s="4">
        <v>555</v>
      </c>
      <c r="C233" s="4">
        <v>12</v>
      </c>
      <c r="D233" s="5">
        <v>48287648.850000001</v>
      </c>
      <c r="E233" s="5">
        <v>36655410.25</v>
      </c>
      <c r="F233" s="5">
        <f t="shared" si="44"/>
        <v>11632238.600000001</v>
      </c>
      <c r="G233" s="5">
        <f>SUM(F233*0.325)</f>
        <v>3780477.5450000004</v>
      </c>
    </row>
    <row r="234" spans="1:7" x14ac:dyDescent="0.2">
      <c r="A234" s="23" t="s">
        <v>15</v>
      </c>
      <c r="B234" s="23">
        <f t="shared" ref="B234:G234" si="45">SUM(B229:B233)</f>
        <v>902</v>
      </c>
      <c r="C234" s="23">
        <f t="shared" si="45"/>
        <v>93</v>
      </c>
      <c r="D234" s="36">
        <f t="shared" si="45"/>
        <v>62936553</v>
      </c>
      <c r="E234" s="36">
        <f t="shared" si="45"/>
        <v>47476795.200000003</v>
      </c>
      <c r="F234" s="36">
        <f t="shared" si="45"/>
        <v>15459757.800000003</v>
      </c>
      <c r="G234" s="36">
        <f t="shared" si="45"/>
        <v>4689841.029000001</v>
      </c>
    </row>
    <row r="236" spans="1:7" ht="13.5" thickBot="1" x14ac:dyDescent="0.25">
      <c r="A236" s="20" t="s">
        <v>46</v>
      </c>
      <c r="B236" s="20"/>
    </row>
    <row r="237" spans="1:7" ht="13.5" thickTop="1" x14ac:dyDescent="0.2">
      <c r="A237" s="19" t="s">
        <v>1</v>
      </c>
      <c r="B237" s="18" t="s">
        <v>2</v>
      </c>
      <c r="C237" s="18" t="s">
        <v>2</v>
      </c>
      <c r="D237" s="31" t="s">
        <v>7</v>
      </c>
      <c r="E237" s="31" t="s">
        <v>7</v>
      </c>
      <c r="F237" s="31" t="s">
        <v>5</v>
      </c>
      <c r="G237" s="38" t="s">
        <v>10</v>
      </c>
    </row>
    <row r="238" spans="1:7" ht="13.5" thickBot="1" x14ac:dyDescent="0.25">
      <c r="A238" s="17" t="s">
        <v>0</v>
      </c>
      <c r="B238" s="16" t="s">
        <v>3</v>
      </c>
      <c r="C238" s="16" t="s">
        <v>4</v>
      </c>
      <c r="D238" s="33" t="s">
        <v>8</v>
      </c>
      <c r="E238" s="33" t="s">
        <v>9</v>
      </c>
      <c r="F238" s="33" t="s">
        <v>6</v>
      </c>
      <c r="G238" s="34" t="s">
        <v>11</v>
      </c>
    </row>
    <row r="239" spans="1:7" ht="13.5" thickTop="1" x14ac:dyDescent="0.2">
      <c r="A239" s="10" t="s">
        <v>12</v>
      </c>
      <c r="B239" s="4">
        <v>31</v>
      </c>
      <c r="C239" s="4">
        <v>8</v>
      </c>
      <c r="D239" s="5">
        <v>1337967</v>
      </c>
      <c r="E239" s="5">
        <v>958388.45</v>
      </c>
      <c r="F239" s="5">
        <f>SUM(D239-E239)</f>
        <v>379578.55000000005</v>
      </c>
      <c r="G239" s="5">
        <f t="shared" ref="G239:G240" si="46">SUM(F239*0.26)</f>
        <v>98690.42300000001</v>
      </c>
    </row>
    <row r="240" spans="1:7" x14ac:dyDescent="0.2">
      <c r="A240" s="10" t="s">
        <v>13</v>
      </c>
      <c r="B240" s="4">
        <v>7</v>
      </c>
      <c r="C240" s="4">
        <v>2</v>
      </c>
      <c r="D240" s="5">
        <v>275054.59999999998</v>
      </c>
      <c r="E240" s="5">
        <v>194778.25</v>
      </c>
      <c r="F240" s="5">
        <f>SUM(D240-E240)</f>
        <v>80276.349999999977</v>
      </c>
      <c r="G240" s="5">
        <f t="shared" si="46"/>
        <v>20871.850999999995</v>
      </c>
    </row>
    <row r="241" spans="1:7" x14ac:dyDescent="0.2">
      <c r="A241" s="10" t="s">
        <v>14</v>
      </c>
      <c r="B241" s="4">
        <v>339</v>
      </c>
      <c r="C241" s="4">
        <v>9</v>
      </c>
      <c r="D241" s="5">
        <v>26263424.050000001</v>
      </c>
      <c r="E241" s="5">
        <v>19962120.050000001</v>
      </c>
      <c r="F241" s="5">
        <f>SUM(D241-E241)</f>
        <v>6301304</v>
      </c>
      <c r="G241" s="5">
        <f>SUM(F241*0.325)</f>
        <v>2047923.8</v>
      </c>
    </row>
    <row r="242" spans="1:7" x14ac:dyDescent="0.2">
      <c r="A242" s="23" t="s">
        <v>15</v>
      </c>
      <c r="B242" s="23">
        <f>SUM(B239:B241)</f>
        <v>377</v>
      </c>
      <c r="C242" s="23">
        <f>SUM(C239:C241)</f>
        <v>19</v>
      </c>
      <c r="D242" s="36">
        <f t="shared" ref="D242:G242" si="47">SUM(D239:D241)</f>
        <v>27876445.650000002</v>
      </c>
      <c r="E242" s="36">
        <f t="shared" si="47"/>
        <v>21115286.75</v>
      </c>
      <c r="F242" s="36">
        <f t="shared" si="47"/>
        <v>6761158.9000000004</v>
      </c>
      <c r="G242" s="36">
        <f t="shared" si="47"/>
        <v>2167486.074</v>
      </c>
    </row>
    <row r="244" spans="1:7" ht="13.5" thickBot="1" x14ac:dyDescent="0.25">
      <c r="A244" s="20" t="s">
        <v>47</v>
      </c>
      <c r="B244" s="20"/>
    </row>
    <row r="245" spans="1:7" ht="13.5" thickTop="1" x14ac:dyDescent="0.2">
      <c r="A245" s="19" t="s">
        <v>1</v>
      </c>
      <c r="B245" s="18" t="s">
        <v>2</v>
      </c>
      <c r="C245" s="18" t="s">
        <v>2</v>
      </c>
      <c r="D245" s="31" t="s">
        <v>7</v>
      </c>
      <c r="E245" s="31" t="s">
        <v>7</v>
      </c>
      <c r="F245" s="31" t="s">
        <v>5</v>
      </c>
      <c r="G245" s="38" t="s">
        <v>10</v>
      </c>
    </row>
    <row r="246" spans="1:7" ht="13.5" thickBot="1" x14ac:dyDescent="0.25">
      <c r="A246" s="17" t="s">
        <v>0</v>
      </c>
      <c r="B246" s="16" t="s">
        <v>3</v>
      </c>
      <c r="C246" s="16" t="s">
        <v>4</v>
      </c>
      <c r="D246" s="33" t="s">
        <v>8</v>
      </c>
      <c r="E246" s="33" t="s">
        <v>9</v>
      </c>
      <c r="F246" s="33" t="s">
        <v>6</v>
      </c>
      <c r="G246" s="34" t="s">
        <v>11</v>
      </c>
    </row>
    <row r="247" spans="1:7" ht="13.5" thickTop="1" x14ac:dyDescent="0.2">
      <c r="A247" s="10" t="s">
        <v>12</v>
      </c>
      <c r="B247" s="4">
        <v>35</v>
      </c>
      <c r="C247" s="4">
        <v>11</v>
      </c>
      <c r="D247" s="5">
        <v>1045039</v>
      </c>
      <c r="E247" s="5">
        <v>725620.1</v>
      </c>
      <c r="F247" s="5">
        <f>SUM(D247-E247)</f>
        <v>319418.90000000002</v>
      </c>
      <c r="G247" s="5">
        <f t="shared" ref="G247:G248" si="48">SUM(F247*0.26)</f>
        <v>83048.914000000004</v>
      </c>
    </row>
    <row r="248" spans="1:7" x14ac:dyDescent="0.2">
      <c r="A248" s="10" t="s">
        <v>13</v>
      </c>
      <c r="B248" s="4">
        <v>19</v>
      </c>
      <c r="C248" s="4">
        <v>6</v>
      </c>
      <c r="D248" s="5">
        <v>238249.5</v>
      </c>
      <c r="E248" s="5">
        <v>189157.3</v>
      </c>
      <c r="F248" s="5">
        <f t="shared" ref="F248:F249" si="49">SUM(D248-E248)</f>
        <v>49092.200000000012</v>
      </c>
      <c r="G248" s="5">
        <f t="shared" si="48"/>
        <v>12763.972000000003</v>
      </c>
    </row>
    <row r="249" spans="1:7" x14ac:dyDescent="0.2">
      <c r="A249" s="10" t="s">
        <v>14</v>
      </c>
      <c r="B249" s="4">
        <v>587</v>
      </c>
      <c r="C249" s="4">
        <v>13</v>
      </c>
      <c r="D249" s="5">
        <v>43673965.850000001</v>
      </c>
      <c r="E249" s="5">
        <v>33478707.199999999</v>
      </c>
      <c r="F249" s="5">
        <f t="shared" si="49"/>
        <v>10195258.650000002</v>
      </c>
      <c r="G249" s="5">
        <f>SUM(F249*0.325)</f>
        <v>3313459.0612500007</v>
      </c>
    </row>
    <row r="250" spans="1:7" x14ac:dyDescent="0.2">
      <c r="A250" s="23" t="s">
        <v>15</v>
      </c>
      <c r="B250" s="23">
        <f t="shared" ref="B250:G250" si="50">SUM(B247:B249)</f>
        <v>641</v>
      </c>
      <c r="C250" s="23">
        <f t="shared" si="50"/>
        <v>30</v>
      </c>
      <c r="D250" s="36">
        <f t="shared" si="50"/>
        <v>44957254.350000001</v>
      </c>
      <c r="E250" s="36">
        <f t="shared" si="50"/>
        <v>34393484.600000001</v>
      </c>
      <c r="F250" s="36">
        <f t="shared" si="50"/>
        <v>10563769.750000002</v>
      </c>
      <c r="G250" s="36">
        <f t="shared" si="50"/>
        <v>3409271.9472500007</v>
      </c>
    </row>
    <row r="252" spans="1:7" ht="13.5" thickBot="1" x14ac:dyDescent="0.25">
      <c r="A252" s="20" t="s">
        <v>48</v>
      </c>
      <c r="B252" s="20"/>
    </row>
    <row r="253" spans="1:7" ht="13.5" thickTop="1" x14ac:dyDescent="0.2">
      <c r="A253" s="19" t="s">
        <v>1</v>
      </c>
      <c r="B253" s="18" t="s">
        <v>2</v>
      </c>
      <c r="C253" s="18" t="s">
        <v>2</v>
      </c>
      <c r="D253" s="31" t="s">
        <v>7</v>
      </c>
      <c r="E253" s="31" t="s">
        <v>7</v>
      </c>
      <c r="F253" s="31" t="s">
        <v>5</v>
      </c>
      <c r="G253" s="38" t="s">
        <v>10</v>
      </c>
    </row>
    <row r="254" spans="1:7" ht="13.5" thickBot="1" x14ac:dyDescent="0.25">
      <c r="A254" s="17" t="s">
        <v>0</v>
      </c>
      <c r="B254" s="16" t="s">
        <v>3</v>
      </c>
      <c r="C254" s="16" t="s">
        <v>4</v>
      </c>
      <c r="D254" s="33" t="s">
        <v>8</v>
      </c>
      <c r="E254" s="33" t="s">
        <v>9</v>
      </c>
      <c r="F254" s="33" t="s">
        <v>6</v>
      </c>
      <c r="G254" s="34" t="s">
        <v>11</v>
      </c>
    </row>
    <row r="255" spans="1:7" ht="13.5" thickTop="1" x14ac:dyDescent="0.2">
      <c r="A255" s="10" t="s">
        <v>12</v>
      </c>
      <c r="B255" s="4">
        <v>10</v>
      </c>
      <c r="C255" s="4">
        <v>3</v>
      </c>
      <c r="D255" s="5">
        <v>419209.7</v>
      </c>
      <c r="E255" s="5">
        <v>324963.84999999998</v>
      </c>
      <c r="F255" s="5">
        <f>SUM(D255-E255)</f>
        <v>94245.850000000035</v>
      </c>
      <c r="G255" s="5">
        <f t="shared" ref="G255:G256" si="51">SUM(F255*0.26)</f>
        <v>24503.921000000009</v>
      </c>
    </row>
    <row r="256" spans="1:7" x14ac:dyDescent="0.2">
      <c r="A256" s="10" t="s">
        <v>13</v>
      </c>
      <c r="B256" s="4">
        <v>10</v>
      </c>
      <c r="C256" s="4">
        <v>3</v>
      </c>
      <c r="D256" s="5">
        <v>242192.2</v>
      </c>
      <c r="E256" s="5">
        <v>191562.1</v>
      </c>
      <c r="F256" s="5">
        <f>SUM(D256-E256)</f>
        <v>50630.100000000006</v>
      </c>
      <c r="G256" s="5">
        <f t="shared" si="51"/>
        <v>13163.826000000003</v>
      </c>
    </row>
    <row r="257" spans="1:7" x14ac:dyDescent="0.2">
      <c r="A257" s="10" t="s">
        <v>14</v>
      </c>
      <c r="B257" s="4">
        <v>74</v>
      </c>
      <c r="C257" s="4">
        <v>2</v>
      </c>
      <c r="D257" s="5">
        <v>5684694.0999999996</v>
      </c>
      <c r="E257" s="5">
        <v>4262420.75</v>
      </c>
      <c r="F257" s="5">
        <f>SUM(D257-E257)</f>
        <v>1422273.3499999996</v>
      </c>
      <c r="G257" s="5">
        <f>SUM(F257*0.325)</f>
        <v>462238.83874999988</v>
      </c>
    </row>
    <row r="258" spans="1:7" x14ac:dyDescent="0.2">
      <c r="A258" s="23" t="s">
        <v>15</v>
      </c>
      <c r="B258" s="23">
        <f t="shared" ref="B258:G258" si="52">SUM(B255:B257)</f>
        <v>94</v>
      </c>
      <c r="C258" s="23">
        <f t="shared" si="52"/>
        <v>8</v>
      </c>
      <c r="D258" s="36">
        <f t="shared" si="52"/>
        <v>6346096</v>
      </c>
      <c r="E258" s="36">
        <f t="shared" si="52"/>
        <v>4778946.7</v>
      </c>
      <c r="F258" s="36">
        <f t="shared" si="52"/>
        <v>1567149.2999999996</v>
      </c>
      <c r="G258" s="36">
        <f t="shared" si="52"/>
        <v>499906.58574999991</v>
      </c>
    </row>
    <row r="259" spans="1:7" x14ac:dyDescent="0.2">
      <c r="A259" s="10"/>
      <c r="B259" s="10"/>
      <c r="C259" s="10"/>
    </row>
    <row r="260" spans="1:7" ht="15.75" x14ac:dyDescent="0.25">
      <c r="A260" s="63" t="s">
        <v>49</v>
      </c>
      <c r="B260" s="63"/>
      <c r="C260" s="63"/>
      <c r="D260" s="63"/>
      <c r="E260" s="63"/>
    </row>
    <row r="261" spans="1:7" ht="16.5" thickBot="1" x14ac:dyDescent="0.3">
      <c r="A261" s="14"/>
      <c r="B261" s="14"/>
      <c r="C261" s="14"/>
      <c r="D261" s="39"/>
      <c r="E261" s="39"/>
    </row>
    <row r="262" spans="1:7" ht="13.5" customHeight="1" thickTop="1" x14ac:dyDescent="0.2">
      <c r="A262" s="64" t="s">
        <v>54</v>
      </c>
      <c r="B262" s="66" t="s">
        <v>67</v>
      </c>
      <c r="C262" s="68" t="s">
        <v>68</v>
      </c>
      <c r="D262" s="58" t="s">
        <v>65</v>
      </c>
      <c r="E262" s="58" t="s">
        <v>64</v>
      </c>
      <c r="F262" s="58" t="s">
        <v>62</v>
      </c>
      <c r="G262" s="60" t="s">
        <v>63</v>
      </c>
    </row>
    <row r="263" spans="1:7" ht="13.5" thickBot="1" x14ac:dyDescent="0.25">
      <c r="A263" s="65"/>
      <c r="B263" s="67"/>
      <c r="C263" s="69"/>
      <c r="D263" s="59"/>
      <c r="E263" s="59"/>
      <c r="F263" s="59"/>
      <c r="G263" s="61"/>
    </row>
    <row r="264" spans="1:7" ht="13.5" thickTop="1" x14ac:dyDescent="0.2"/>
    <row r="265" spans="1:7" x14ac:dyDescent="0.2">
      <c r="A265" s="6" t="s">
        <v>12</v>
      </c>
      <c r="B265" s="28">
        <f>SUMIF($A$1:$A$258,"TYPE 1",$B$1:$B$258)-10</f>
        <v>2664</v>
      </c>
      <c r="C265" s="28">
        <f>SUMIF($A$1:$A$258,"TYPE 1",$C$1:$C$258)</f>
        <v>791</v>
      </c>
      <c r="D265" s="27">
        <f>SUMIF($A$1:$A$258,"TYPE 1",$D$1:$D$258)</f>
        <v>108780423.34999998</v>
      </c>
      <c r="E265" s="27">
        <f>SUMIF($A$1:$A$258,"TYPE 1",$E$1:$E$258)</f>
        <v>78194230.649999991</v>
      </c>
      <c r="F265" s="27">
        <f>SUMIF($A$1:$A$258,"TYPE 1",$F$1:$F$258)</f>
        <v>30586192.700000003</v>
      </c>
      <c r="G265" s="27">
        <f>SUMIF($A$1:$A$258,"TYPE 1",$G$1:$G$258)</f>
        <v>7952410.1020000009</v>
      </c>
    </row>
    <row r="266" spans="1:7" x14ac:dyDescent="0.2">
      <c r="A266" s="6" t="s">
        <v>13</v>
      </c>
      <c r="B266" s="28">
        <f>SUMIF($A$1:$A$258,"TYPE 2",$B$1:$B$258)-1</f>
        <v>1195</v>
      </c>
      <c r="C266" s="28">
        <f>SUMIF($A$1:$A$258,"TYPE 2",$C$1:$C$258)</f>
        <v>382</v>
      </c>
      <c r="D266" s="27">
        <f>SUMIF($A$1:$A$258,"TYPE 2",$D$1:$D$258)</f>
        <v>40319720.650000006</v>
      </c>
      <c r="E266" s="27">
        <f>SUMIF($A$1:$A$258,"TYPE 2",$E$1:$E$258)</f>
        <v>29184202.749999993</v>
      </c>
      <c r="F266" s="27">
        <f>SUMIF($A$1:$A$258,"TYPE 2",$F$1:$F$258)</f>
        <v>11135517.899999995</v>
      </c>
      <c r="G266" s="27">
        <f>SUMIF($A$1:$A$258,"TYPE 2",$G$1:$G$258)</f>
        <v>2895234.6539999996</v>
      </c>
    </row>
    <row r="267" spans="1:7" x14ac:dyDescent="0.2">
      <c r="A267" s="6" t="s">
        <v>16</v>
      </c>
      <c r="B267" s="28">
        <f>SUMIF($A$1:$A$258,"TYPE 3",$B$1:$B$258)</f>
        <v>32</v>
      </c>
      <c r="C267" s="28">
        <f>SUMIF($A$1:$A$258,"TYPE 3",$C$1:$C$258)</f>
        <v>5</v>
      </c>
      <c r="D267" s="27">
        <f>SUMIF($A$1:$A$258,"TYPE 3",$D$1:$D$258)</f>
        <v>1080804.1000000001</v>
      </c>
      <c r="E267" s="27">
        <f>SUMIF($A$1:$A$258,"TYPE 3",$E$1:$E$258)</f>
        <v>816583.79999999993</v>
      </c>
      <c r="F267" s="27">
        <f>SUMIF($A$1:$A$258,"TYPE 3",$F$1:$F$258)</f>
        <v>264220.30000000005</v>
      </c>
      <c r="G267" s="27">
        <f>SUMIF($A$1:$A$258,"TYPE 3",$G$1:$G$258)</f>
        <v>68697.27800000002</v>
      </c>
    </row>
    <row r="268" spans="1:7" x14ac:dyDescent="0.2">
      <c r="A268" s="6" t="s">
        <v>17</v>
      </c>
      <c r="B268" s="28">
        <f>SUMIF($A$1:$A$258,"TYPE 4",$B$1:$B$258)</f>
        <v>1079</v>
      </c>
      <c r="C268" s="28">
        <f>SUMIF($A$1:$A$258,"TYPE 4",$C$1:$C$258)</f>
        <v>15</v>
      </c>
      <c r="D268" s="27">
        <f>SUMIF($A$1:$A$258,"TYPE 4",$D$1:$D$258)</f>
        <v>66053605.399999999</v>
      </c>
      <c r="E268" s="27">
        <f>SUMIF($A$1:$A$258,"TYPE 4",$E$1:$E$258)</f>
        <v>50972466.399999999</v>
      </c>
      <c r="F268" s="27">
        <f>SUMIF($A$1:$A$258,"TYPE 4",$F$1:$F$258)</f>
        <v>15081139.000000004</v>
      </c>
      <c r="G268" s="27">
        <f>SUMIF($A$1:$A$258,"TYPE 4",$G$1:$G$258)</f>
        <v>2714605.0200000009</v>
      </c>
    </row>
    <row r="269" spans="1:7" x14ac:dyDescent="0.2">
      <c r="A269" s="6" t="s">
        <v>14</v>
      </c>
      <c r="B269" s="28">
        <f>SUMIF($A$1:$A$258,"TYPE 5",$B$1:$B$258)-32</f>
        <v>8100</v>
      </c>
      <c r="C269" s="28">
        <f>SUMIF($A$1:$A$258,"TYPE 5",$C$1:$C$258)</f>
        <v>199</v>
      </c>
      <c r="D269" s="27">
        <f>SUMIF($A$1:$A$258,"TYPE 5",$D$1:$D$258)</f>
        <v>610471026.3499999</v>
      </c>
      <c r="E269" s="27">
        <f>SUMIF($A$1:$A$258,"TYPE 5",$E$1:$E$258)</f>
        <v>459544352.09999996</v>
      </c>
      <c r="F269" s="27">
        <f>SUMIF($A$1:$A$258,"TYPE 5",$F$1:$F$258)</f>
        <v>150926674.25</v>
      </c>
      <c r="G269" s="27">
        <f>SUMIF($A$1:$A$258,"TYPE 5",$G$1:$G$258)</f>
        <v>49051169.131249994</v>
      </c>
    </row>
    <row r="270" spans="1:7" ht="13.5" thickBot="1" x14ac:dyDescent="0.25">
      <c r="A270" s="6" t="s">
        <v>15</v>
      </c>
      <c r="B270" s="29">
        <f>SUM(B265:B269)</f>
        <v>13070</v>
      </c>
      <c r="C270" s="29">
        <f t="shared" ref="C270:E270" si="53">SUM(C265:C269)</f>
        <v>1392</v>
      </c>
      <c r="D270" s="40">
        <f>SUM(D265:D269)</f>
        <v>826705579.8499999</v>
      </c>
      <c r="E270" s="40">
        <f t="shared" si="53"/>
        <v>618711835.69999993</v>
      </c>
      <c r="F270" s="40">
        <f>SUM(F265:F269)</f>
        <v>207993744.14999998</v>
      </c>
      <c r="G270" s="40">
        <f>SUM(G265:G269)-0.01</f>
        <v>62682116.175250001</v>
      </c>
    </row>
    <row r="271" spans="1:7" ht="13.5" thickTop="1" x14ac:dyDescent="0.2">
      <c r="A271" s="62"/>
      <c r="B271" s="62"/>
      <c r="C271" s="62"/>
      <c r="D271" s="62"/>
      <c r="E271" s="35"/>
    </row>
    <row r="272" spans="1:7" x14ac:dyDescent="0.2">
      <c r="A272" s="6" t="s">
        <v>57</v>
      </c>
      <c r="E272" s="35"/>
    </row>
    <row r="273" spans="1:1" x14ac:dyDescent="0.2">
      <c r="A273" s="6" t="s">
        <v>58</v>
      </c>
    </row>
    <row r="274" spans="1:1" x14ac:dyDescent="0.2">
      <c r="A274" s="6" t="s">
        <v>59</v>
      </c>
    </row>
    <row r="275" spans="1:1" x14ac:dyDescent="0.2">
      <c r="A275" s="6" t="s">
        <v>60</v>
      </c>
    </row>
    <row r="276" spans="1:1" x14ac:dyDescent="0.2">
      <c r="A276" s="6" t="s">
        <v>61</v>
      </c>
    </row>
  </sheetData>
  <mergeCells count="9">
    <mergeCell ref="F262:F263"/>
    <mergeCell ref="G262:G263"/>
    <mergeCell ref="A271:D271"/>
    <mergeCell ref="A260:E260"/>
    <mergeCell ref="A262:A263"/>
    <mergeCell ref="B262:B263"/>
    <mergeCell ref="C262:C263"/>
    <mergeCell ref="D262:D263"/>
    <mergeCell ref="E262:E263"/>
  </mergeCells>
  <pageMargins left="0.75" right="0.5" top="1" bottom="0.5" header="0.25" footer="0.25"/>
  <pageSetup orientation="portrait" r:id="rId1"/>
  <headerFooter>
    <oddHeader xml:space="preserve">&amp;C&amp;"Arial,Bold" LOUISIANA STATE POLICE GAMING ENFORCEMENT DIVISION    
QUARTERLY VIDEO GAMING REVENUE REPORT      
THIRD QUARTER FY 2026
JANUARY - MARCH  
</oddHeader>
    <oddFooter>&amp;CPage &amp;P of &amp;N&amp;Rprepared by LSP Gaming Audit</oddFooter>
  </headerFooter>
  <rowBreaks count="5" manualBreakCount="5">
    <brk id="50" max="16383" man="1"/>
    <brk id="99" max="16383" man="1"/>
    <brk id="148" max="16383" man="1"/>
    <brk id="199" max="16383" man="1"/>
    <brk id="2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6"/>
  <sheetViews>
    <sheetView showGridLines="0" view="pageLayout" topLeftCell="A181" zoomScale="160" zoomScaleNormal="100" zoomScalePageLayoutView="160" workbookViewId="0">
      <selection activeCell="D273" sqref="D273"/>
    </sheetView>
  </sheetViews>
  <sheetFormatPr defaultRowHeight="12.75" x14ac:dyDescent="0.2"/>
  <cols>
    <col min="1" max="1" width="12" style="6" customWidth="1"/>
    <col min="2" max="2" width="9.140625" style="6" customWidth="1"/>
    <col min="3" max="3" width="6.42578125" style="6" customWidth="1"/>
    <col min="4" max="6" width="15.140625" style="27" bestFit="1" customWidth="1"/>
    <col min="7" max="7" width="14" style="27" bestFit="1" customWidth="1"/>
    <col min="8" max="8" width="9.5703125" bestFit="1" customWidth="1"/>
    <col min="9" max="9" width="13.85546875" bestFit="1" customWidth="1"/>
  </cols>
  <sheetData>
    <row r="1" spans="1:8" ht="13.5" thickBot="1" x14ac:dyDescent="0.25">
      <c r="A1" s="20" t="s">
        <v>18</v>
      </c>
      <c r="B1" s="20"/>
      <c r="G1" s="30"/>
    </row>
    <row r="2" spans="1:8" ht="13.5" thickTop="1" x14ac:dyDescent="0.2">
      <c r="A2" s="19" t="s">
        <v>1</v>
      </c>
      <c r="B2" s="18" t="s">
        <v>2</v>
      </c>
      <c r="C2" s="18" t="s">
        <v>2</v>
      </c>
      <c r="D2" s="31" t="s">
        <v>7</v>
      </c>
      <c r="E2" s="31" t="s">
        <v>7</v>
      </c>
      <c r="F2" s="31" t="s">
        <v>5</v>
      </c>
      <c r="G2" s="38" t="s">
        <v>10</v>
      </c>
    </row>
    <row r="3" spans="1:8" ht="13.5" thickBot="1" x14ac:dyDescent="0.25">
      <c r="A3" s="17" t="s">
        <v>0</v>
      </c>
      <c r="B3" s="16" t="s">
        <v>3</v>
      </c>
      <c r="C3" s="16" t="s">
        <v>4</v>
      </c>
      <c r="D3" s="33" t="s">
        <v>8</v>
      </c>
      <c r="E3" s="33" t="s">
        <v>9</v>
      </c>
      <c r="F3" s="33" t="s">
        <v>6</v>
      </c>
      <c r="G3" s="34" t="s">
        <v>11</v>
      </c>
    </row>
    <row r="4" spans="1:8" ht="13.5" thickTop="1" x14ac:dyDescent="0.2">
      <c r="A4" s="10" t="s">
        <v>12</v>
      </c>
      <c r="B4" s="4">
        <v>74</v>
      </c>
      <c r="C4" s="4">
        <v>20</v>
      </c>
      <c r="D4" s="8">
        <v>2554518.2000000002</v>
      </c>
      <c r="E4" s="8">
        <v>1845168.1</v>
      </c>
      <c r="F4" s="1">
        <f>SUM(D4-E4)</f>
        <v>709350.10000000009</v>
      </c>
      <c r="G4" s="5">
        <f t="shared" ref="G4:G5" si="0">SUM(F4*0.26)</f>
        <v>184431.02600000004</v>
      </c>
    </row>
    <row r="5" spans="1:8" x14ac:dyDescent="0.2">
      <c r="A5" s="10" t="s">
        <v>13</v>
      </c>
      <c r="B5" s="4">
        <v>37</v>
      </c>
      <c r="C5" s="4">
        <v>11</v>
      </c>
      <c r="D5" s="8">
        <v>944700.5</v>
      </c>
      <c r="E5" s="8">
        <v>677921.2</v>
      </c>
      <c r="F5" s="1">
        <f>SUM(D5-E5)</f>
        <v>266779.30000000005</v>
      </c>
      <c r="G5" s="5">
        <f t="shared" si="0"/>
        <v>69362.618000000017</v>
      </c>
    </row>
    <row r="6" spans="1:8" x14ac:dyDescent="0.2">
      <c r="A6" s="10" t="s">
        <v>14</v>
      </c>
      <c r="B6" s="4">
        <v>437</v>
      </c>
      <c r="C6" s="4">
        <v>9</v>
      </c>
      <c r="D6" s="22">
        <v>34157626.200000003</v>
      </c>
      <c r="E6" s="22">
        <v>25736575.050000001</v>
      </c>
      <c r="F6" s="5">
        <f>SUM(D6-E6)</f>
        <v>8421051.1500000022</v>
      </c>
      <c r="G6" s="5">
        <f>SUM(F6*0.325)</f>
        <v>2736841.6237500007</v>
      </c>
    </row>
    <row r="7" spans="1:8" x14ac:dyDescent="0.2">
      <c r="A7" s="23" t="s">
        <v>15</v>
      </c>
      <c r="B7" s="23">
        <f t="shared" ref="B7:G7" si="1">SUM(B4:B6)</f>
        <v>548</v>
      </c>
      <c r="C7" s="23">
        <f t="shared" si="1"/>
        <v>40</v>
      </c>
      <c r="D7" s="36">
        <f t="shared" si="1"/>
        <v>37656844.900000006</v>
      </c>
      <c r="E7" s="36">
        <f t="shared" si="1"/>
        <v>28259664.350000001</v>
      </c>
      <c r="F7" s="36">
        <f t="shared" si="1"/>
        <v>9397180.5500000026</v>
      </c>
      <c r="G7" s="36">
        <f t="shared" si="1"/>
        <v>2990635.2677500006</v>
      </c>
      <c r="H7" s="49"/>
    </row>
    <row r="8" spans="1:8" x14ac:dyDescent="0.2">
      <c r="A8" s="10"/>
      <c r="B8" s="10"/>
      <c r="C8" s="10"/>
      <c r="D8" s="37"/>
      <c r="E8" s="37"/>
      <c r="F8" s="37"/>
      <c r="G8" s="37"/>
    </row>
    <row r="9" spans="1:8" ht="13.5" thickBot="1" x14ac:dyDescent="0.25">
      <c r="A9" s="20" t="s">
        <v>19</v>
      </c>
      <c r="B9" s="20"/>
    </row>
    <row r="10" spans="1:8" ht="13.5" thickTop="1" x14ac:dyDescent="0.2">
      <c r="A10" s="19" t="s">
        <v>1</v>
      </c>
      <c r="B10" s="18" t="s">
        <v>2</v>
      </c>
      <c r="C10" s="18" t="s">
        <v>2</v>
      </c>
      <c r="D10" s="31" t="s">
        <v>7</v>
      </c>
      <c r="E10" s="31" t="s">
        <v>7</v>
      </c>
      <c r="F10" s="31" t="s">
        <v>5</v>
      </c>
      <c r="G10" s="38" t="s">
        <v>10</v>
      </c>
    </row>
    <row r="11" spans="1:8" ht="13.5" thickBot="1" x14ac:dyDescent="0.25">
      <c r="A11" s="17" t="s">
        <v>0</v>
      </c>
      <c r="B11" s="16" t="s">
        <v>3</v>
      </c>
      <c r="C11" s="16" t="s">
        <v>4</v>
      </c>
      <c r="D11" s="33" t="s">
        <v>8</v>
      </c>
      <c r="E11" s="33" t="s">
        <v>9</v>
      </c>
      <c r="F11" s="33" t="s">
        <v>6</v>
      </c>
      <c r="G11" s="34" t="s">
        <v>11</v>
      </c>
    </row>
    <row r="12" spans="1:8" ht="13.5" thickTop="1" x14ac:dyDescent="0.2">
      <c r="A12" s="10" t="s">
        <v>12</v>
      </c>
      <c r="B12" s="4">
        <v>29</v>
      </c>
      <c r="C12" s="4">
        <v>9</v>
      </c>
      <c r="D12" s="22">
        <v>756845</v>
      </c>
      <c r="E12" s="22">
        <v>520830.4</v>
      </c>
      <c r="F12" s="22">
        <f>SUM(D12-E12)</f>
        <v>236014.59999999998</v>
      </c>
      <c r="G12" s="5">
        <f t="shared" ref="G12:G13" si="2">SUM(F12*0.26)</f>
        <v>61363.795999999995</v>
      </c>
    </row>
    <row r="13" spans="1:8" x14ac:dyDescent="0.2">
      <c r="A13" s="10" t="s">
        <v>13</v>
      </c>
      <c r="B13" s="4">
        <v>14</v>
      </c>
      <c r="C13" s="4">
        <v>4</v>
      </c>
      <c r="D13" s="22">
        <v>380324</v>
      </c>
      <c r="E13" s="22">
        <v>271793.2</v>
      </c>
      <c r="F13" s="22">
        <f>SUM(D13-E13)</f>
        <v>108530.79999999999</v>
      </c>
      <c r="G13" s="5">
        <f t="shared" si="2"/>
        <v>28218.007999999998</v>
      </c>
    </row>
    <row r="14" spans="1:8" x14ac:dyDescent="0.2">
      <c r="A14" s="10" t="s">
        <v>14</v>
      </c>
      <c r="B14" s="4">
        <v>116</v>
      </c>
      <c r="C14" s="4">
        <v>3</v>
      </c>
      <c r="D14" s="22">
        <v>7284149</v>
      </c>
      <c r="E14" s="22">
        <v>5391752.0999999996</v>
      </c>
      <c r="F14" s="26">
        <f>SUM(D14-E14)</f>
        <v>1892396.9000000004</v>
      </c>
      <c r="G14" s="5">
        <f>SUM(F14*0.325)</f>
        <v>615028.99250000017</v>
      </c>
    </row>
    <row r="15" spans="1:8" x14ac:dyDescent="0.2">
      <c r="A15" s="23" t="s">
        <v>15</v>
      </c>
      <c r="B15" s="23">
        <f t="shared" ref="B15:G15" si="3">SUM(B12:B14)</f>
        <v>159</v>
      </c>
      <c r="C15" s="23">
        <f t="shared" si="3"/>
        <v>16</v>
      </c>
      <c r="D15" s="36">
        <f t="shared" si="3"/>
        <v>8421318</v>
      </c>
      <c r="E15" s="36">
        <f t="shared" si="3"/>
        <v>6184375.6999999993</v>
      </c>
      <c r="F15" s="36">
        <f t="shared" si="3"/>
        <v>2236942.3000000003</v>
      </c>
      <c r="G15" s="36">
        <f t="shared" si="3"/>
        <v>704610.79650000017</v>
      </c>
      <c r="H15" s="49"/>
    </row>
    <row r="16" spans="1:8" x14ac:dyDescent="0.2">
      <c r="A16" s="10"/>
      <c r="B16" s="10"/>
      <c r="C16" s="10"/>
      <c r="D16" s="37"/>
      <c r="E16" s="37"/>
      <c r="F16" s="37"/>
      <c r="G16" s="37"/>
    </row>
    <row r="17" spans="1:14" ht="13.5" thickBot="1" x14ac:dyDescent="0.25">
      <c r="A17" s="20" t="s">
        <v>20</v>
      </c>
      <c r="B17" s="20"/>
    </row>
    <row r="18" spans="1:14" ht="13.5" thickTop="1" x14ac:dyDescent="0.2">
      <c r="A18" s="19" t="s">
        <v>1</v>
      </c>
      <c r="B18" s="18" t="s">
        <v>2</v>
      </c>
      <c r="C18" s="18" t="s">
        <v>2</v>
      </c>
      <c r="D18" s="31" t="s">
        <v>7</v>
      </c>
      <c r="E18" s="31" t="s">
        <v>7</v>
      </c>
      <c r="F18" s="31" t="s">
        <v>5</v>
      </c>
      <c r="G18" s="38" t="s">
        <v>10</v>
      </c>
      <c r="N18" s="51"/>
    </row>
    <row r="19" spans="1:14" ht="13.5" thickBot="1" x14ac:dyDescent="0.25">
      <c r="A19" s="17" t="s">
        <v>0</v>
      </c>
      <c r="B19" s="16" t="s">
        <v>3</v>
      </c>
      <c r="C19" s="16" t="s">
        <v>4</v>
      </c>
      <c r="D19" s="33" t="s">
        <v>8</v>
      </c>
      <c r="E19" s="33" t="s">
        <v>9</v>
      </c>
      <c r="F19" s="33" t="s">
        <v>6</v>
      </c>
      <c r="G19" s="34" t="s">
        <v>11</v>
      </c>
    </row>
    <row r="20" spans="1:14" ht="13.5" thickTop="1" x14ac:dyDescent="0.2">
      <c r="A20" s="10" t="s">
        <v>12</v>
      </c>
      <c r="B20" s="4">
        <v>21</v>
      </c>
      <c r="C20" s="4">
        <v>6</v>
      </c>
      <c r="D20" s="5">
        <v>779750</v>
      </c>
      <c r="E20" s="5">
        <v>552128.5</v>
      </c>
      <c r="F20" s="5">
        <f>SUM(D20-E20)</f>
        <v>227621.5</v>
      </c>
      <c r="G20" s="5">
        <f t="shared" ref="G20:G21" si="4">SUM(F20*0.26)</f>
        <v>59181.590000000004</v>
      </c>
    </row>
    <row r="21" spans="1:14" x14ac:dyDescent="0.2">
      <c r="A21" s="10" t="s">
        <v>13</v>
      </c>
      <c r="B21" s="4">
        <v>13</v>
      </c>
      <c r="C21" s="4">
        <v>4</v>
      </c>
      <c r="D21" s="5">
        <v>410174</v>
      </c>
      <c r="E21" s="5">
        <v>296473.3</v>
      </c>
      <c r="F21" s="5">
        <f>SUM(D21-E21)</f>
        <v>113700.70000000001</v>
      </c>
      <c r="G21" s="5">
        <f t="shared" si="4"/>
        <v>29562.182000000004</v>
      </c>
    </row>
    <row r="22" spans="1:14" x14ac:dyDescent="0.2">
      <c r="A22" s="10" t="s">
        <v>14</v>
      </c>
      <c r="B22" s="4">
        <v>77</v>
      </c>
      <c r="C22" s="4">
        <v>3</v>
      </c>
      <c r="D22" s="5">
        <v>5425667.8499999996</v>
      </c>
      <c r="E22" s="5">
        <v>4013086</v>
      </c>
      <c r="F22" s="5">
        <f>SUM(D22-E22)</f>
        <v>1412581.8499999996</v>
      </c>
      <c r="G22" s="5">
        <f>SUM(F22*0.325)</f>
        <v>459089.10124999989</v>
      </c>
    </row>
    <row r="23" spans="1:14" x14ac:dyDescent="0.2">
      <c r="A23" s="23" t="s">
        <v>15</v>
      </c>
      <c r="B23" s="23">
        <f t="shared" ref="B23:F23" si="5">SUM(B20:B22)</f>
        <v>111</v>
      </c>
      <c r="C23" s="23">
        <f t="shared" si="5"/>
        <v>13</v>
      </c>
      <c r="D23" s="36">
        <f t="shared" si="5"/>
        <v>6615591.8499999996</v>
      </c>
      <c r="E23" s="36">
        <f t="shared" si="5"/>
        <v>4861687.8</v>
      </c>
      <c r="F23" s="36">
        <f t="shared" si="5"/>
        <v>1753904.0499999996</v>
      </c>
      <c r="G23" s="36">
        <f>SUM(G20:G22)</f>
        <v>547832.87324999995</v>
      </c>
      <c r="H23" s="49"/>
    </row>
    <row r="25" spans="1:14" ht="13.5" thickBot="1" x14ac:dyDescent="0.25">
      <c r="A25" s="20" t="s">
        <v>21</v>
      </c>
      <c r="B25" s="20"/>
    </row>
    <row r="26" spans="1:14" ht="13.5" thickTop="1" x14ac:dyDescent="0.2">
      <c r="A26" s="19" t="s">
        <v>1</v>
      </c>
      <c r="B26" s="18" t="s">
        <v>2</v>
      </c>
      <c r="C26" s="18" t="s">
        <v>2</v>
      </c>
      <c r="D26" s="31" t="s">
        <v>7</v>
      </c>
      <c r="E26" s="31" t="s">
        <v>7</v>
      </c>
      <c r="F26" s="31" t="s">
        <v>5</v>
      </c>
      <c r="G26" s="38" t="s">
        <v>10</v>
      </c>
    </row>
    <row r="27" spans="1:14" ht="13.5" thickBot="1" x14ac:dyDescent="0.25">
      <c r="A27" s="17" t="s">
        <v>0</v>
      </c>
      <c r="B27" s="16" t="s">
        <v>3</v>
      </c>
      <c r="C27" s="16" t="s">
        <v>4</v>
      </c>
      <c r="D27" s="33" t="s">
        <v>8</v>
      </c>
      <c r="E27" s="33" t="s">
        <v>9</v>
      </c>
      <c r="F27" s="33" t="s">
        <v>6</v>
      </c>
      <c r="G27" s="34" t="s">
        <v>11</v>
      </c>
    </row>
    <row r="28" spans="1:14" ht="13.5" thickTop="1" x14ac:dyDescent="0.2">
      <c r="A28" s="10" t="s">
        <v>12</v>
      </c>
      <c r="B28" s="4">
        <v>87</v>
      </c>
      <c r="C28" s="4">
        <v>25</v>
      </c>
      <c r="D28" s="5">
        <v>2193397.4500000002</v>
      </c>
      <c r="E28" s="5">
        <v>1534794.7</v>
      </c>
      <c r="F28" s="5">
        <f>SUM(D28-E28)</f>
        <v>658602.75000000023</v>
      </c>
      <c r="G28" s="5">
        <f t="shared" ref="G28:G30" si="6">SUM(F28*0.26)</f>
        <v>171236.71500000005</v>
      </c>
    </row>
    <row r="29" spans="1:14" x14ac:dyDescent="0.2">
      <c r="A29" s="10" t="s">
        <v>13</v>
      </c>
      <c r="B29" s="4">
        <v>34</v>
      </c>
      <c r="C29" s="4">
        <v>11</v>
      </c>
      <c r="D29" s="5">
        <v>990151.6</v>
      </c>
      <c r="E29" s="5">
        <v>660198.85</v>
      </c>
      <c r="F29" s="5">
        <f>SUM(D29-E29)</f>
        <v>329952.75</v>
      </c>
      <c r="G29" s="5">
        <f t="shared" si="6"/>
        <v>85787.714999999997</v>
      </c>
    </row>
    <row r="30" spans="1:14" x14ac:dyDescent="0.2">
      <c r="A30" s="10" t="s">
        <v>16</v>
      </c>
      <c r="B30" s="4">
        <v>11</v>
      </c>
      <c r="C30" s="4">
        <v>1</v>
      </c>
      <c r="D30" s="5">
        <v>348812.4</v>
      </c>
      <c r="E30" s="5">
        <v>257933.75</v>
      </c>
      <c r="F30" s="5">
        <f>SUM(D30-E30)</f>
        <v>90878.650000000023</v>
      </c>
      <c r="G30" s="5">
        <f t="shared" si="6"/>
        <v>23628.449000000008</v>
      </c>
    </row>
    <row r="31" spans="1:14" x14ac:dyDescent="0.2">
      <c r="A31" s="10" t="s">
        <v>14</v>
      </c>
      <c r="B31" s="4">
        <v>122</v>
      </c>
      <c r="C31" s="4">
        <v>4</v>
      </c>
      <c r="D31" s="5">
        <v>7614918.3499999996</v>
      </c>
      <c r="E31" s="5">
        <v>5603231</v>
      </c>
      <c r="F31" s="5">
        <f>SUM(D31-E31)</f>
        <v>2011687.3499999996</v>
      </c>
      <c r="G31" s="5">
        <f>SUM(F31*0.325)</f>
        <v>653798.38874999993</v>
      </c>
    </row>
    <row r="32" spans="1:14" x14ac:dyDescent="0.2">
      <c r="A32" s="23" t="s">
        <v>15</v>
      </c>
      <c r="B32" s="23">
        <f t="shared" ref="B32:G32" si="7">SUM(B28:B31)</f>
        <v>254</v>
      </c>
      <c r="C32" s="23">
        <f t="shared" si="7"/>
        <v>41</v>
      </c>
      <c r="D32" s="36">
        <f t="shared" si="7"/>
        <v>11147279.800000001</v>
      </c>
      <c r="E32" s="36">
        <f>SUM(E28:E31)</f>
        <v>8056158.2999999998</v>
      </c>
      <c r="F32" s="36">
        <f t="shared" si="7"/>
        <v>3091121.5</v>
      </c>
      <c r="G32" s="36">
        <f t="shared" si="7"/>
        <v>934451.26775</v>
      </c>
      <c r="H32" s="49"/>
    </row>
    <row r="34" spans="1:8" ht="13.5" thickBot="1" x14ac:dyDescent="0.25">
      <c r="A34" s="20" t="s">
        <v>22</v>
      </c>
      <c r="B34" s="20"/>
    </row>
    <row r="35" spans="1:8" ht="13.5" thickTop="1" x14ac:dyDescent="0.2">
      <c r="A35" s="19" t="s">
        <v>1</v>
      </c>
      <c r="B35" s="18" t="s">
        <v>2</v>
      </c>
      <c r="C35" s="18" t="s">
        <v>2</v>
      </c>
      <c r="D35" s="31" t="s">
        <v>7</v>
      </c>
      <c r="E35" s="31" t="s">
        <v>7</v>
      </c>
      <c r="F35" s="31" t="s">
        <v>5</v>
      </c>
      <c r="G35" s="38" t="s">
        <v>10</v>
      </c>
    </row>
    <row r="36" spans="1:8" ht="13.5" thickBot="1" x14ac:dyDescent="0.25">
      <c r="A36" s="17" t="s">
        <v>0</v>
      </c>
      <c r="B36" s="16" t="s">
        <v>3</v>
      </c>
      <c r="C36" s="16" t="s">
        <v>4</v>
      </c>
      <c r="D36" s="33" t="s">
        <v>8</v>
      </c>
      <c r="E36" s="33" t="s">
        <v>9</v>
      </c>
      <c r="F36" s="33" t="s">
        <v>6</v>
      </c>
      <c r="G36" s="34" t="s">
        <v>11</v>
      </c>
    </row>
    <row r="37" spans="1:8" ht="13.5" thickTop="1" x14ac:dyDescent="0.2">
      <c r="A37" s="10" t="s">
        <v>12</v>
      </c>
      <c r="B37" s="4">
        <v>168</v>
      </c>
      <c r="C37" s="4">
        <v>46</v>
      </c>
      <c r="D37" s="5">
        <v>6196375.7000000002</v>
      </c>
      <c r="E37" s="5">
        <v>4519006.45</v>
      </c>
      <c r="F37" s="5">
        <f>SUM(D37-E37)</f>
        <v>1677369.25</v>
      </c>
      <c r="G37" s="5">
        <f>SUM(F37*0.26)</f>
        <v>436116.005</v>
      </c>
    </row>
    <row r="38" spans="1:8" x14ac:dyDescent="0.2">
      <c r="A38" s="10" t="s">
        <v>13</v>
      </c>
      <c r="B38" s="4">
        <v>45</v>
      </c>
      <c r="C38" s="4">
        <v>13</v>
      </c>
      <c r="D38" s="5">
        <v>1931979.4</v>
      </c>
      <c r="E38" s="5">
        <v>1408972.35</v>
      </c>
      <c r="F38" s="5">
        <f>SUM(D38-E38)</f>
        <v>523007.04999999981</v>
      </c>
      <c r="G38" s="5">
        <f>SUM(F38*0.26)</f>
        <v>135981.83299999996</v>
      </c>
    </row>
    <row r="39" spans="1:8" x14ac:dyDescent="0.2">
      <c r="A39" s="10" t="s">
        <v>16</v>
      </c>
      <c r="B39" s="4">
        <v>9</v>
      </c>
      <c r="C39" s="4">
        <v>1</v>
      </c>
      <c r="D39" s="5">
        <v>551205.9</v>
      </c>
      <c r="E39" s="5">
        <v>434073.59999999998</v>
      </c>
      <c r="F39" s="5">
        <f>SUM(D39-E39)</f>
        <v>117132.30000000005</v>
      </c>
      <c r="G39" s="5">
        <f>SUM(F39*0.26)</f>
        <v>30454.398000000012</v>
      </c>
    </row>
    <row r="40" spans="1:8" x14ac:dyDescent="0.2">
      <c r="A40" s="10" t="s">
        <v>14</v>
      </c>
      <c r="B40" s="4">
        <v>568</v>
      </c>
      <c r="C40" s="4">
        <v>14</v>
      </c>
      <c r="D40" s="5">
        <v>36446245.549999997</v>
      </c>
      <c r="E40" s="5">
        <v>27385469.899999999</v>
      </c>
      <c r="F40" s="5">
        <f>SUM(D40-E40)</f>
        <v>9060775.6499999985</v>
      </c>
      <c r="G40" s="5">
        <f>SUM(F40*0.325)</f>
        <v>2944752.0862499997</v>
      </c>
    </row>
    <row r="41" spans="1:8" x14ac:dyDescent="0.2">
      <c r="A41" s="23" t="s">
        <v>15</v>
      </c>
      <c r="B41" s="23">
        <f t="shared" ref="B41:G41" si="8">SUM(B37:B40)</f>
        <v>790</v>
      </c>
      <c r="C41" s="23">
        <f t="shared" si="8"/>
        <v>74</v>
      </c>
      <c r="D41" s="36">
        <f t="shared" si="8"/>
        <v>45125806.549999997</v>
      </c>
      <c r="E41" s="36">
        <f t="shared" si="8"/>
        <v>33747522.299999997</v>
      </c>
      <c r="F41" s="36">
        <f t="shared" si="8"/>
        <v>11378284.249999998</v>
      </c>
      <c r="G41" s="36">
        <f t="shared" si="8"/>
        <v>3547304.3222499997</v>
      </c>
      <c r="H41" s="49"/>
    </row>
    <row r="43" spans="1:8" ht="13.5" thickBot="1" x14ac:dyDescent="0.25">
      <c r="A43" s="20" t="s">
        <v>23</v>
      </c>
      <c r="B43" s="20"/>
    </row>
    <row r="44" spans="1:8" ht="13.5" thickTop="1" x14ac:dyDescent="0.2">
      <c r="A44" s="19" t="s">
        <v>1</v>
      </c>
      <c r="B44" s="18" t="s">
        <v>2</v>
      </c>
      <c r="C44" s="18" t="s">
        <v>2</v>
      </c>
      <c r="D44" s="31" t="s">
        <v>7</v>
      </c>
      <c r="E44" s="31" t="s">
        <v>7</v>
      </c>
      <c r="F44" s="31" t="s">
        <v>5</v>
      </c>
      <c r="G44" s="38" t="s">
        <v>10</v>
      </c>
    </row>
    <row r="45" spans="1:8" ht="13.5" thickBot="1" x14ac:dyDescent="0.25">
      <c r="A45" s="17" t="s">
        <v>0</v>
      </c>
      <c r="B45" s="16" t="s">
        <v>3</v>
      </c>
      <c r="C45" s="16" t="s">
        <v>4</v>
      </c>
      <c r="D45" s="33" t="s">
        <v>8</v>
      </c>
      <c r="E45" s="33" t="s">
        <v>9</v>
      </c>
      <c r="F45" s="33" t="s">
        <v>6</v>
      </c>
      <c r="G45" s="34" t="s">
        <v>11</v>
      </c>
    </row>
    <row r="46" spans="1:8" ht="13.5" thickTop="1" x14ac:dyDescent="0.2">
      <c r="A46" s="10" t="s">
        <v>12</v>
      </c>
      <c r="B46" s="4">
        <v>179</v>
      </c>
      <c r="C46" s="4">
        <v>52</v>
      </c>
      <c r="D46" s="5">
        <v>6636201.8499999996</v>
      </c>
      <c r="E46" s="5">
        <v>4883473.45</v>
      </c>
      <c r="F46" s="5">
        <f>SUM(D46-E46)</f>
        <v>1752728.3999999994</v>
      </c>
      <c r="G46" s="5">
        <f>SUM(F46*0.26)</f>
        <v>455709.38399999985</v>
      </c>
    </row>
    <row r="47" spans="1:8" x14ac:dyDescent="0.2">
      <c r="A47" s="10" t="s">
        <v>13</v>
      </c>
      <c r="B47" s="4">
        <v>34</v>
      </c>
      <c r="C47" s="4">
        <v>11</v>
      </c>
      <c r="D47" s="5">
        <v>1107048.1499999999</v>
      </c>
      <c r="E47" s="5">
        <v>780024.5</v>
      </c>
      <c r="F47" s="5">
        <f>SUM(D47-E47)</f>
        <v>327023.64999999991</v>
      </c>
      <c r="G47" s="5">
        <f>SUM(F47*0.26)</f>
        <v>85026.148999999976</v>
      </c>
    </row>
    <row r="48" spans="1:8" x14ac:dyDescent="0.2">
      <c r="A48" s="10" t="s">
        <v>14</v>
      </c>
      <c r="B48" s="4">
        <v>812</v>
      </c>
      <c r="C48" s="4">
        <v>21</v>
      </c>
      <c r="D48" s="5">
        <v>49997071</v>
      </c>
      <c r="E48" s="5">
        <v>37009731.950000003</v>
      </c>
      <c r="F48" s="5">
        <f>SUM(D48-E48)</f>
        <v>12987339.049999997</v>
      </c>
      <c r="G48" s="5">
        <f>SUM(F48*0.325)</f>
        <v>4220885.1912499992</v>
      </c>
    </row>
    <row r="49" spans="1:8" x14ac:dyDescent="0.2">
      <c r="A49" s="23" t="s">
        <v>15</v>
      </c>
      <c r="B49" s="23">
        <f t="shared" ref="B49:G49" si="9">SUM(B46:B48)</f>
        <v>1025</v>
      </c>
      <c r="C49" s="23">
        <f t="shared" si="9"/>
        <v>84</v>
      </c>
      <c r="D49" s="36">
        <f t="shared" si="9"/>
        <v>57740321</v>
      </c>
      <c r="E49" s="36">
        <f t="shared" si="9"/>
        <v>42673229.900000006</v>
      </c>
      <c r="F49" s="36">
        <f t="shared" si="9"/>
        <v>15067091.099999996</v>
      </c>
      <c r="G49" s="36">
        <f t="shared" si="9"/>
        <v>4761620.724249999</v>
      </c>
      <c r="H49" s="49"/>
    </row>
    <row r="51" spans="1:8" ht="13.5" thickBot="1" x14ac:dyDescent="0.25">
      <c r="A51" s="20" t="s">
        <v>24</v>
      </c>
      <c r="B51" s="20"/>
    </row>
    <row r="52" spans="1:8" ht="13.5" thickTop="1" x14ac:dyDescent="0.2">
      <c r="A52" s="19" t="s">
        <v>1</v>
      </c>
      <c r="B52" s="18" t="s">
        <v>2</v>
      </c>
      <c r="C52" s="18" t="s">
        <v>2</v>
      </c>
      <c r="D52" s="31" t="s">
        <v>7</v>
      </c>
      <c r="E52" s="31" t="s">
        <v>7</v>
      </c>
      <c r="F52" s="31" t="s">
        <v>5</v>
      </c>
      <c r="G52" s="38" t="s">
        <v>10</v>
      </c>
    </row>
    <row r="53" spans="1:8" ht="13.5" thickBot="1" x14ac:dyDescent="0.25">
      <c r="A53" s="17" t="s">
        <v>0</v>
      </c>
      <c r="B53" s="16" t="s">
        <v>3</v>
      </c>
      <c r="C53" s="16" t="s">
        <v>4</v>
      </c>
      <c r="D53" s="33" t="s">
        <v>8</v>
      </c>
      <c r="E53" s="33" t="s">
        <v>9</v>
      </c>
      <c r="F53" s="33" t="s">
        <v>6</v>
      </c>
      <c r="G53" s="34" t="s">
        <v>11</v>
      </c>
    </row>
    <row r="54" spans="1:8" ht="13.5" thickTop="1" x14ac:dyDescent="0.2">
      <c r="A54" s="10" t="s">
        <v>12</v>
      </c>
      <c r="B54" s="4">
        <v>4</v>
      </c>
      <c r="C54" s="4">
        <v>1</v>
      </c>
      <c r="D54" s="5">
        <v>494292</v>
      </c>
      <c r="E54" s="5">
        <v>378685.6</v>
      </c>
      <c r="F54" s="5">
        <f>SUM(D54-E54)</f>
        <v>115606.40000000002</v>
      </c>
      <c r="G54" s="5">
        <f>SUM(F54*0.26)</f>
        <v>30057.664000000008</v>
      </c>
    </row>
    <row r="55" spans="1:8" x14ac:dyDescent="0.2">
      <c r="A55" s="10" t="s">
        <v>13</v>
      </c>
      <c r="B55" s="4">
        <v>6</v>
      </c>
      <c r="C55" s="4">
        <v>2</v>
      </c>
      <c r="D55" s="5">
        <v>65753</v>
      </c>
      <c r="E55" s="5">
        <v>46430</v>
      </c>
      <c r="F55" s="5">
        <f>SUM(D55-E55)</f>
        <v>19323</v>
      </c>
      <c r="G55" s="5">
        <f>SUM(F55*0.26)</f>
        <v>5023.9800000000005</v>
      </c>
    </row>
    <row r="56" spans="1:8" x14ac:dyDescent="0.2">
      <c r="A56" s="10" t="s">
        <v>16</v>
      </c>
      <c r="B56" s="4">
        <v>3</v>
      </c>
      <c r="C56" s="4">
        <v>1</v>
      </c>
      <c r="D56" s="5">
        <v>46057</v>
      </c>
      <c r="E56" s="5">
        <v>34820</v>
      </c>
      <c r="F56" s="5">
        <f>SUM(D56-E56)</f>
        <v>11237</v>
      </c>
      <c r="G56" s="5">
        <f>SUM(F56*0.26)</f>
        <v>2921.62</v>
      </c>
    </row>
    <row r="57" spans="1:8" x14ac:dyDescent="0.2">
      <c r="A57" s="23" t="s">
        <v>15</v>
      </c>
      <c r="B57" s="23">
        <f>SUM(B54:B56)</f>
        <v>13</v>
      </c>
      <c r="C57" s="23">
        <f t="shared" ref="C57" si="10">SUM(C54:C56)</f>
        <v>4</v>
      </c>
      <c r="D57" s="36">
        <f>SUM(D54:D56)</f>
        <v>606102</v>
      </c>
      <c r="E57" s="36">
        <f t="shared" ref="E57:G57" si="11">SUM(E54:E56)</f>
        <v>459935.6</v>
      </c>
      <c r="F57" s="36">
        <f t="shared" si="11"/>
        <v>146166.40000000002</v>
      </c>
      <c r="G57" s="56">
        <f t="shared" si="11"/>
        <v>38003.26400000001</v>
      </c>
      <c r="H57" s="49"/>
    </row>
    <row r="59" spans="1:8" ht="13.5" thickBot="1" x14ac:dyDescent="0.25">
      <c r="A59" s="20" t="s">
        <v>25</v>
      </c>
      <c r="B59" s="20"/>
    </row>
    <row r="60" spans="1:8" ht="13.5" thickTop="1" x14ac:dyDescent="0.2">
      <c r="A60" s="19" t="s">
        <v>1</v>
      </c>
      <c r="B60" s="18" t="s">
        <v>2</v>
      </c>
      <c r="C60" s="18" t="s">
        <v>2</v>
      </c>
      <c r="D60" s="31" t="s">
        <v>7</v>
      </c>
      <c r="E60" s="31" t="s">
        <v>7</v>
      </c>
      <c r="F60" s="31" t="s">
        <v>5</v>
      </c>
      <c r="G60" s="38" t="s">
        <v>10</v>
      </c>
    </row>
    <row r="61" spans="1:8" ht="13.5" thickBot="1" x14ac:dyDescent="0.25">
      <c r="A61" s="17" t="s">
        <v>0</v>
      </c>
      <c r="B61" s="16" t="s">
        <v>3</v>
      </c>
      <c r="C61" s="16" t="s">
        <v>4</v>
      </c>
      <c r="D61" s="33" t="s">
        <v>8</v>
      </c>
      <c r="E61" s="33" t="s">
        <v>9</v>
      </c>
      <c r="F61" s="33" t="s">
        <v>6</v>
      </c>
      <c r="G61" s="34" t="s">
        <v>11</v>
      </c>
    </row>
    <row r="62" spans="1:8" ht="13.5" thickTop="1" x14ac:dyDescent="0.2">
      <c r="A62" s="10" t="s">
        <v>12</v>
      </c>
      <c r="B62" s="4">
        <v>6</v>
      </c>
      <c r="C62" s="4">
        <v>2</v>
      </c>
      <c r="D62" s="5">
        <v>78938</v>
      </c>
      <c r="E62" s="5">
        <v>51740.5</v>
      </c>
      <c r="F62" s="5">
        <f>SUM(D62-E62)</f>
        <v>27197.5</v>
      </c>
      <c r="G62" s="5">
        <f>SUM(F62*0.26)</f>
        <v>7071.35</v>
      </c>
    </row>
    <row r="63" spans="1:8" x14ac:dyDescent="0.2">
      <c r="A63" s="10" t="s">
        <v>14</v>
      </c>
      <c r="B63" s="4">
        <v>185</v>
      </c>
      <c r="C63" s="4">
        <v>5</v>
      </c>
      <c r="D63" s="5">
        <v>12189265.9</v>
      </c>
      <c r="E63" s="5">
        <v>9381766.25</v>
      </c>
      <c r="F63" s="5">
        <f>SUM(D63-E63)</f>
        <v>2807499.6500000004</v>
      </c>
      <c r="G63" s="5">
        <f>SUM(F63*0.325)</f>
        <v>912437.3862500001</v>
      </c>
    </row>
    <row r="64" spans="1:8" x14ac:dyDescent="0.2">
      <c r="A64" s="23" t="s">
        <v>15</v>
      </c>
      <c r="B64" s="23">
        <f>SUM(B62:B63)</f>
        <v>191</v>
      </c>
      <c r="C64" s="23">
        <f>SUM(C62:C63)</f>
        <v>7</v>
      </c>
      <c r="D64" s="36">
        <f t="shared" ref="D64:G64" si="12">SUM(D62:D63)</f>
        <v>12268203.9</v>
      </c>
      <c r="E64" s="36">
        <f t="shared" si="12"/>
        <v>9433506.75</v>
      </c>
      <c r="F64" s="36">
        <f t="shared" si="12"/>
        <v>2834697.1500000004</v>
      </c>
      <c r="G64" s="36">
        <f t="shared" si="12"/>
        <v>919508.73625000007</v>
      </c>
      <c r="H64" s="49"/>
    </row>
    <row r="66" spans="1:8" ht="13.5" thickBot="1" x14ac:dyDescent="0.25">
      <c r="A66" s="20" t="s">
        <v>26</v>
      </c>
      <c r="B66" s="20"/>
    </row>
    <row r="67" spans="1:8" ht="13.5" thickTop="1" x14ac:dyDescent="0.2">
      <c r="A67" s="19" t="s">
        <v>1</v>
      </c>
      <c r="B67" s="18" t="s">
        <v>2</v>
      </c>
      <c r="C67" s="18" t="s">
        <v>2</v>
      </c>
      <c r="D67" s="31" t="s">
        <v>7</v>
      </c>
      <c r="E67" s="31" t="s">
        <v>7</v>
      </c>
      <c r="F67" s="31" t="s">
        <v>5</v>
      </c>
      <c r="G67" s="38" t="s">
        <v>10</v>
      </c>
    </row>
    <row r="68" spans="1:8" ht="13.5" thickBot="1" x14ac:dyDescent="0.25">
      <c r="A68" s="17" t="s">
        <v>0</v>
      </c>
      <c r="B68" s="16" t="s">
        <v>3</v>
      </c>
      <c r="C68" s="16" t="s">
        <v>4</v>
      </c>
      <c r="D68" s="33" t="s">
        <v>8</v>
      </c>
      <c r="E68" s="33" t="s">
        <v>9</v>
      </c>
      <c r="F68" s="33" t="s">
        <v>6</v>
      </c>
      <c r="G68" s="34" t="s">
        <v>11</v>
      </c>
    </row>
    <row r="69" spans="1:8" ht="13.5" thickTop="1" x14ac:dyDescent="0.2">
      <c r="A69" s="10" t="s">
        <v>12</v>
      </c>
      <c r="B69" s="4">
        <v>8</v>
      </c>
      <c r="C69" s="4">
        <v>2</v>
      </c>
      <c r="D69" s="5">
        <v>1050854</v>
      </c>
      <c r="E69" s="5">
        <v>800436</v>
      </c>
      <c r="F69" s="5">
        <f>SUM(D69-E69)</f>
        <v>250418</v>
      </c>
      <c r="G69" s="5">
        <f>SUM(F69*0.26)</f>
        <v>65108.68</v>
      </c>
    </row>
    <row r="70" spans="1:8" x14ac:dyDescent="0.2">
      <c r="A70" s="10" t="s">
        <v>13</v>
      </c>
      <c r="B70" s="4">
        <v>3</v>
      </c>
      <c r="C70" s="4">
        <v>1</v>
      </c>
      <c r="D70" s="5">
        <v>3001</v>
      </c>
      <c r="E70" s="5">
        <v>3227.1</v>
      </c>
      <c r="F70" s="5">
        <f>SUM(D70-E70)</f>
        <v>-226.09999999999991</v>
      </c>
      <c r="G70" s="5">
        <f>SUM(F70*0.26)</f>
        <v>-58.78599999999998</v>
      </c>
    </row>
    <row r="71" spans="1:8" x14ac:dyDescent="0.2">
      <c r="A71" s="10" t="s">
        <v>14</v>
      </c>
      <c r="B71" s="4">
        <v>20</v>
      </c>
      <c r="C71" s="4">
        <v>1</v>
      </c>
      <c r="D71" s="5">
        <v>1407672</v>
      </c>
      <c r="E71" s="5">
        <v>1080671.3</v>
      </c>
      <c r="F71" s="5">
        <f>SUM(D71-E71)</f>
        <v>327000.69999999995</v>
      </c>
      <c r="G71" s="5">
        <f>SUM(F71*0.325)</f>
        <v>106275.22749999999</v>
      </c>
    </row>
    <row r="72" spans="1:8" x14ac:dyDescent="0.2">
      <c r="A72" s="23" t="s">
        <v>15</v>
      </c>
      <c r="B72" s="23">
        <f t="shared" ref="B72:G72" si="13">SUM(B69:B71)</f>
        <v>31</v>
      </c>
      <c r="C72" s="23">
        <f t="shared" si="13"/>
        <v>4</v>
      </c>
      <c r="D72" s="36">
        <f t="shared" si="13"/>
        <v>2461527</v>
      </c>
      <c r="E72" s="36">
        <f t="shared" si="13"/>
        <v>1884334.4</v>
      </c>
      <c r="F72" s="36">
        <f t="shared" si="13"/>
        <v>577192.6</v>
      </c>
      <c r="G72" s="36">
        <f t="shared" si="13"/>
        <v>171325.12150000001</v>
      </c>
      <c r="H72" s="49"/>
    </row>
    <row r="74" spans="1:8" ht="13.5" thickBot="1" x14ac:dyDescent="0.25">
      <c r="A74" s="20" t="s">
        <v>27</v>
      </c>
      <c r="B74" s="20"/>
    </row>
    <row r="75" spans="1:8" ht="13.5" thickTop="1" x14ac:dyDescent="0.2">
      <c r="A75" s="19" t="s">
        <v>1</v>
      </c>
      <c r="B75" s="18" t="s">
        <v>2</v>
      </c>
      <c r="C75" s="18" t="s">
        <v>2</v>
      </c>
      <c r="D75" s="31" t="s">
        <v>7</v>
      </c>
      <c r="E75" s="31" t="s">
        <v>7</v>
      </c>
      <c r="F75" s="31" t="s">
        <v>5</v>
      </c>
      <c r="G75" s="38" t="s">
        <v>10</v>
      </c>
    </row>
    <row r="76" spans="1:8" ht="13.5" thickBot="1" x14ac:dyDescent="0.25">
      <c r="A76" s="17" t="s">
        <v>0</v>
      </c>
      <c r="B76" s="16" t="s">
        <v>3</v>
      </c>
      <c r="C76" s="16" t="s">
        <v>4</v>
      </c>
      <c r="D76" s="33" t="s">
        <v>8</v>
      </c>
      <c r="E76" s="33" t="s">
        <v>9</v>
      </c>
      <c r="F76" s="33" t="s">
        <v>6</v>
      </c>
      <c r="G76" s="34" t="s">
        <v>11</v>
      </c>
    </row>
    <row r="77" spans="1:8" ht="13.5" thickTop="1" x14ac:dyDescent="0.2">
      <c r="A77" s="10" t="s">
        <v>12</v>
      </c>
      <c r="B77" s="4">
        <v>48</v>
      </c>
      <c r="C77" s="4">
        <v>14</v>
      </c>
      <c r="D77" s="5">
        <v>2442192</v>
      </c>
      <c r="E77" s="5">
        <v>1780830.75</v>
      </c>
      <c r="F77" s="5">
        <f>SUM(D77-E77)</f>
        <v>661361.25</v>
      </c>
      <c r="G77" s="5">
        <f>SUM(F77*0.26)</f>
        <v>171953.92500000002</v>
      </c>
    </row>
    <row r="78" spans="1:8" x14ac:dyDescent="0.2">
      <c r="A78" s="10" t="s">
        <v>13</v>
      </c>
      <c r="B78" s="4">
        <v>25</v>
      </c>
      <c r="C78" s="4">
        <v>8</v>
      </c>
      <c r="D78" s="5">
        <v>947344.3</v>
      </c>
      <c r="E78" s="5">
        <v>693554.85</v>
      </c>
      <c r="F78" s="5">
        <f>SUM(D78-E78)</f>
        <v>253789.45000000007</v>
      </c>
      <c r="G78" s="5">
        <f>SUM(F78*0.26)</f>
        <v>65985.257000000027</v>
      </c>
    </row>
    <row r="79" spans="1:8" x14ac:dyDescent="0.2">
      <c r="A79" s="10" t="s">
        <v>14</v>
      </c>
      <c r="B79" s="4">
        <v>149</v>
      </c>
      <c r="C79" s="4">
        <v>4</v>
      </c>
      <c r="D79" s="5">
        <v>18846344.75</v>
      </c>
      <c r="E79" s="5">
        <v>14338161.9</v>
      </c>
      <c r="F79" s="5">
        <f>SUM(D79-E79)</f>
        <v>4508182.8499999996</v>
      </c>
      <c r="G79" s="5">
        <f>SUM(F79*0.325)</f>
        <v>1465159.42625</v>
      </c>
    </row>
    <row r="80" spans="1:8" x14ac:dyDescent="0.2">
      <c r="A80" s="23" t="s">
        <v>15</v>
      </c>
      <c r="B80" s="23">
        <f t="shared" ref="B80:G80" si="14">SUM(B77:B79)</f>
        <v>222</v>
      </c>
      <c r="C80" s="23">
        <f t="shared" si="14"/>
        <v>26</v>
      </c>
      <c r="D80" s="36">
        <f t="shared" si="14"/>
        <v>22235881.050000001</v>
      </c>
      <c r="E80" s="36">
        <f t="shared" si="14"/>
        <v>16812547.5</v>
      </c>
      <c r="F80" s="36">
        <f t="shared" si="14"/>
        <v>5423333.5499999998</v>
      </c>
      <c r="G80" s="36">
        <f t="shared" si="14"/>
        <v>1703098.60825</v>
      </c>
      <c r="H80" s="49"/>
    </row>
    <row r="82" spans="1:8" ht="13.5" thickBot="1" x14ac:dyDescent="0.25">
      <c r="A82" s="20" t="s">
        <v>28</v>
      </c>
      <c r="B82" s="20"/>
    </row>
    <row r="83" spans="1:8" ht="13.5" thickTop="1" x14ac:dyDescent="0.2">
      <c r="A83" s="19" t="s">
        <v>1</v>
      </c>
      <c r="B83" s="18" t="s">
        <v>2</v>
      </c>
      <c r="C83" s="18" t="s">
        <v>2</v>
      </c>
      <c r="D83" s="31" t="s">
        <v>7</v>
      </c>
      <c r="E83" s="31" t="s">
        <v>7</v>
      </c>
      <c r="F83" s="31" t="s">
        <v>5</v>
      </c>
      <c r="G83" s="38" t="s">
        <v>10</v>
      </c>
    </row>
    <row r="84" spans="1:8" ht="13.5" thickBot="1" x14ac:dyDescent="0.25">
      <c r="A84" s="17" t="s">
        <v>0</v>
      </c>
      <c r="B84" s="16" t="s">
        <v>3</v>
      </c>
      <c r="C84" s="16" t="s">
        <v>4</v>
      </c>
      <c r="D84" s="33" t="s">
        <v>8</v>
      </c>
      <c r="E84" s="33" t="s">
        <v>9</v>
      </c>
      <c r="F84" s="33" t="s">
        <v>6</v>
      </c>
      <c r="G84" s="34" t="s">
        <v>11</v>
      </c>
    </row>
    <row r="85" spans="1:8" ht="13.5" thickTop="1" x14ac:dyDescent="0.2">
      <c r="A85" s="10" t="s">
        <v>12</v>
      </c>
      <c r="B85" s="2">
        <v>602</v>
      </c>
      <c r="C85" s="2">
        <v>169</v>
      </c>
      <c r="D85" s="1">
        <v>32608526.699999999</v>
      </c>
      <c r="E85" s="1">
        <v>23259968.399999999</v>
      </c>
      <c r="F85" s="1">
        <f>SUM(D85-E85)</f>
        <v>9348558.3000000007</v>
      </c>
      <c r="G85" s="1">
        <f>SUM(F85*0.26)</f>
        <v>2430625.1580000003</v>
      </c>
    </row>
    <row r="86" spans="1:8" x14ac:dyDescent="0.2">
      <c r="A86" s="10" t="s">
        <v>13</v>
      </c>
      <c r="B86" s="2">
        <v>346</v>
      </c>
      <c r="C86" s="2">
        <v>114</v>
      </c>
      <c r="D86" s="1">
        <v>14206582.449999999</v>
      </c>
      <c r="E86" s="1">
        <v>10366016.35</v>
      </c>
      <c r="F86" s="1">
        <f>SUM(D86-E86)</f>
        <v>3840566.0999999996</v>
      </c>
      <c r="G86" s="1">
        <f>SUM(F86*0.26)</f>
        <v>998547.18599999999</v>
      </c>
    </row>
    <row r="87" spans="1:8" x14ac:dyDescent="0.2">
      <c r="A87" s="10" t="s">
        <v>16</v>
      </c>
      <c r="B87" s="44"/>
      <c r="C87" s="44"/>
      <c r="D87" s="5"/>
      <c r="E87" s="5"/>
      <c r="F87" s="5"/>
      <c r="G87" s="5"/>
    </row>
    <row r="88" spans="1:8" x14ac:dyDescent="0.2">
      <c r="A88" s="10" t="s">
        <v>17</v>
      </c>
      <c r="B88" s="2">
        <v>470</v>
      </c>
      <c r="C88" s="2">
        <v>5</v>
      </c>
      <c r="D88" s="1">
        <v>34714974.149999999</v>
      </c>
      <c r="E88" s="1">
        <v>27083862.100000001</v>
      </c>
      <c r="F88" s="1">
        <f>SUM(D88-E88)</f>
        <v>7631112.049999997</v>
      </c>
      <c r="G88" s="1">
        <f>SUM(F88*0.18)</f>
        <v>1373600.1689999995</v>
      </c>
    </row>
    <row r="89" spans="1:8" x14ac:dyDescent="0.2">
      <c r="A89" s="10" t="s">
        <v>14</v>
      </c>
      <c r="B89" s="4">
        <v>240</v>
      </c>
      <c r="C89" s="4">
        <v>5</v>
      </c>
      <c r="D89" s="5">
        <v>25444141.800000001</v>
      </c>
      <c r="E89" s="5">
        <v>19411764.149999999</v>
      </c>
      <c r="F89" s="5">
        <f>SUM(D89-E89)</f>
        <v>6032377.6500000022</v>
      </c>
      <c r="G89" s="1">
        <f>SUM(F89*0.325)</f>
        <v>1960522.7362500008</v>
      </c>
    </row>
    <row r="90" spans="1:8" x14ac:dyDescent="0.2">
      <c r="A90" s="23" t="s">
        <v>15</v>
      </c>
      <c r="B90" s="23">
        <f t="shared" ref="B90:G90" si="15">SUM(B85:B89)</f>
        <v>1658</v>
      </c>
      <c r="C90" s="23">
        <f t="shared" si="15"/>
        <v>293</v>
      </c>
      <c r="D90" s="57">
        <f t="shared" si="15"/>
        <v>106974225.09999999</v>
      </c>
      <c r="E90" s="57">
        <f t="shared" si="15"/>
        <v>80121611</v>
      </c>
      <c r="F90" s="57">
        <f t="shared" si="15"/>
        <v>26852614.099999998</v>
      </c>
      <c r="G90" s="57">
        <f t="shared" si="15"/>
        <v>6763295.2492500013</v>
      </c>
      <c r="H90" s="49"/>
    </row>
    <row r="92" spans="1:8" ht="13.5" thickBot="1" x14ac:dyDescent="0.25">
      <c r="A92" s="20" t="s">
        <v>29</v>
      </c>
      <c r="B92" s="20"/>
    </row>
    <row r="93" spans="1:8" ht="13.5" thickTop="1" x14ac:dyDescent="0.2">
      <c r="A93" s="19" t="s">
        <v>1</v>
      </c>
      <c r="B93" s="18" t="s">
        <v>2</v>
      </c>
      <c r="C93" s="18" t="s">
        <v>2</v>
      </c>
      <c r="D93" s="31" t="s">
        <v>7</v>
      </c>
      <c r="E93" s="31" t="s">
        <v>7</v>
      </c>
      <c r="F93" s="31" t="s">
        <v>5</v>
      </c>
      <c r="G93" s="38" t="s">
        <v>10</v>
      </c>
    </row>
    <row r="94" spans="1:8" ht="13.5" thickBot="1" x14ac:dyDescent="0.25">
      <c r="A94" s="17" t="s">
        <v>0</v>
      </c>
      <c r="B94" s="16" t="s">
        <v>3</v>
      </c>
      <c r="C94" s="16" t="s">
        <v>4</v>
      </c>
      <c r="D94" s="33" t="s">
        <v>8</v>
      </c>
      <c r="E94" s="33" t="s">
        <v>9</v>
      </c>
      <c r="F94" s="33" t="s">
        <v>6</v>
      </c>
      <c r="G94" s="34" t="s">
        <v>11</v>
      </c>
    </row>
    <row r="95" spans="1:8" ht="13.5" thickTop="1" x14ac:dyDescent="0.2">
      <c r="A95" s="10" t="s">
        <v>12</v>
      </c>
      <c r="B95" s="4">
        <v>26</v>
      </c>
      <c r="C95" s="4">
        <v>7</v>
      </c>
      <c r="D95" s="5">
        <v>945344</v>
      </c>
      <c r="E95" s="5">
        <v>713004.05</v>
      </c>
      <c r="F95" s="5">
        <f>SUM(D95-E95)</f>
        <v>232339.94999999995</v>
      </c>
      <c r="G95" s="5">
        <f>SUM(F95*0.26)</f>
        <v>60408.386999999988</v>
      </c>
    </row>
    <row r="96" spans="1:8" x14ac:dyDescent="0.2">
      <c r="A96" s="10" t="s">
        <v>13</v>
      </c>
      <c r="B96" s="4">
        <v>9</v>
      </c>
      <c r="C96" s="4">
        <v>4</v>
      </c>
      <c r="D96" s="5">
        <v>168908</v>
      </c>
      <c r="E96" s="5">
        <v>122472.7</v>
      </c>
      <c r="F96" s="5">
        <f>SUM(D96-E96)</f>
        <v>46435.3</v>
      </c>
      <c r="G96" s="5">
        <f>SUM(F96*0.26)</f>
        <v>12073.178000000002</v>
      </c>
    </row>
    <row r="97" spans="1:8" x14ac:dyDescent="0.2">
      <c r="A97" s="10" t="s">
        <v>14</v>
      </c>
      <c r="B97" s="4">
        <v>130</v>
      </c>
      <c r="C97" s="4">
        <v>3</v>
      </c>
      <c r="D97" s="5">
        <v>8185681</v>
      </c>
      <c r="E97" s="5">
        <v>6120449.1500000004</v>
      </c>
      <c r="F97" s="5">
        <f>SUM(D97-E97)</f>
        <v>2065231.8499999996</v>
      </c>
      <c r="G97" s="5">
        <f>SUM(F97*0.325)</f>
        <v>671200.35124999995</v>
      </c>
    </row>
    <row r="98" spans="1:8" x14ac:dyDescent="0.2">
      <c r="A98" s="23" t="s">
        <v>15</v>
      </c>
      <c r="B98" s="23">
        <f t="shared" ref="B98:G98" si="16">SUM(B95:B97)</f>
        <v>165</v>
      </c>
      <c r="C98" s="23">
        <f t="shared" si="16"/>
        <v>14</v>
      </c>
      <c r="D98" s="36">
        <f t="shared" si="16"/>
        <v>9299933</v>
      </c>
      <c r="E98" s="36">
        <f t="shared" si="16"/>
        <v>6955925.9000000004</v>
      </c>
      <c r="F98" s="36">
        <f t="shared" si="16"/>
        <v>2344007.0999999996</v>
      </c>
      <c r="G98" s="36">
        <f t="shared" si="16"/>
        <v>743681.91624999989</v>
      </c>
      <c r="H98" s="49"/>
    </row>
    <row r="100" spans="1:8" ht="13.5" thickBot="1" x14ac:dyDescent="0.25">
      <c r="A100" s="20" t="s">
        <v>30</v>
      </c>
      <c r="B100" s="20"/>
    </row>
    <row r="101" spans="1:8" ht="13.5" thickTop="1" x14ac:dyDescent="0.2">
      <c r="A101" s="19" t="s">
        <v>1</v>
      </c>
      <c r="B101" s="18" t="s">
        <v>2</v>
      </c>
      <c r="C101" s="18" t="s">
        <v>2</v>
      </c>
      <c r="D101" s="31" t="s">
        <v>7</v>
      </c>
      <c r="E101" s="31" t="s">
        <v>7</v>
      </c>
      <c r="F101" s="31" t="s">
        <v>5</v>
      </c>
      <c r="G101" s="38" t="s">
        <v>10</v>
      </c>
    </row>
    <row r="102" spans="1:8" ht="13.5" thickBot="1" x14ac:dyDescent="0.25">
      <c r="A102" s="17" t="s">
        <v>0</v>
      </c>
      <c r="B102" s="16" t="s">
        <v>3</v>
      </c>
      <c r="C102" s="16" t="s">
        <v>4</v>
      </c>
      <c r="D102" s="33" t="s">
        <v>8</v>
      </c>
      <c r="E102" s="33" t="s">
        <v>9</v>
      </c>
      <c r="F102" s="33" t="s">
        <v>6</v>
      </c>
      <c r="G102" s="34" t="s">
        <v>11</v>
      </c>
    </row>
    <row r="103" spans="1:8" ht="13.5" thickTop="1" x14ac:dyDescent="0.2">
      <c r="A103" s="10" t="s">
        <v>12</v>
      </c>
      <c r="B103" s="4">
        <v>119</v>
      </c>
      <c r="C103" s="4">
        <v>38</v>
      </c>
      <c r="D103" s="5">
        <v>3643450.1</v>
      </c>
      <c r="E103" s="5">
        <v>2633074.9</v>
      </c>
      <c r="F103" s="5">
        <f>SUM(D103-E103)</f>
        <v>1010375.2000000002</v>
      </c>
      <c r="G103" s="5">
        <f>SUM(F103*0.26)</f>
        <v>262697.55200000008</v>
      </c>
    </row>
    <row r="104" spans="1:8" x14ac:dyDescent="0.2">
      <c r="A104" s="10" t="s">
        <v>13</v>
      </c>
      <c r="B104" s="4">
        <v>28</v>
      </c>
      <c r="C104" s="4">
        <v>9</v>
      </c>
      <c r="D104" s="5">
        <v>531764</v>
      </c>
      <c r="E104" s="5">
        <v>406278.7</v>
      </c>
      <c r="F104" s="5">
        <f>SUM(D104-E104)</f>
        <v>125485.29999999999</v>
      </c>
      <c r="G104" s="5">
        <f>SUM(F104*0.26)</f>
        <v>32626.178</v>
      </c>
    </row>
    <row r="105" spans="1:8" x14ac:dyDescent="0.2">
      <c r="A105" s="10" t="s">
        <v>16</v>
      </c>
      <c r="B105" s="4">
        <v>7</v>
      </c>
      <c r="C105" s="4">
        <v>1</v>
      </c>
      <c r="D105" s="5">
        <v>241876.55</v>
      </c>
      <c r="E105" s="5">
        <v>189373.5</v>
      </c>
      <c r="F105" s="5">
        <f>SUM(D105-E105)</f>
        <v>52503.049999999988</v>
      </c>
      <c r="G105" s="5">
        <f>SUM(F105*0.26)</f>
        <v>13650.792999999998</v>
      </c>
    </row>
    <row r="106" spans="1:8" x14ac:dyDescent="0.2">
      <c r="A106" s="10" t="s">
        <v>17</v>
      </c>
      <c r="B106" s="4">
        <v>41</v>
      </c>
      <c r="C106" s="4">
        <v>1</v>
      </c>
      <c r="D106" s="5">
        <v>1580822.4</v>
      </c>
      <c r="E106" s="5">
        <v>1190464.3999999999</v>
      </c>
      <c r="F106" s="5">
        <f>SUM(D106-E106)</f>
        <v>390358</v>
      </c>
      <c r="G106" s="5">
        <f>SUM(F106*0.18)</f>
        <v>70264.44</v>
      </c>
    </row>
    <row r="107" spans="1:8" x14ac:dyDescent="0.2">
      <c r="A107" s="10" t="s">
        <v>14</v>
      </c>
      <c r="B107" s="4">
        <v>516</v>
      </c>
      <c r="C107" s="4">
        <v>12</v>
      </c>
      <c r="D107" s="5">
        <v>36844198.600000001</v>
      </c>
      <c r="E107" s="5">
        <v>27789232.550000001</v>
      </c>
      <c r="F107" s="5">
        <f>SUM(D107-E107)</f>
        <v>9054966.0500000007</v>
      </c>
      <c r="G107" s="5">
        <f>SUM(F107*0.325)</f>
        <v>2942863.9662500005</v>
      </c>
    </row>
    <row r="108" spans="1:8" x14ac:dyDescent="0.2">
      <c r="A108" s="23" t="s">
        <v>15</v>
      </c>
      <c r="B108" s="23">
        <f t="shared" ref="B108:G108" si="17">SUM(B103:B107)</f>
        <v>711</v>
      </c>
      <c r="C108" s="23">
        <f t="shared" si="17"/>
        <v>61</v>
      </c>
      <c r="D108" s="36">
        <f t="shared" si="17"/>
        <v>42842111.650000006</v>
      </c>
      <c r="E108" s="36">
        <f t="shared" si="17"/>
        <v>32208424.050000001</v>
      </c>
      <c r="F108" s="36">
        <f t="shared" si="17"/>
        <v>10633687.600000001</v>
      </c>
      <c r="G108" s="36">
        <f t="shared" si="17"/>
        <v>3322102.9292500005</v>
      </c>
      <c r="H108" s="49"/>
    </row>
    <row r="110" spans="1:8" ht="13.5" thickBot="1" x14ac:dyDescent="0.25">
      <c r="A110" s="20" t="s">
        <v>31</v>
      </c>
      <c r="B110" s="20"/>
    </row>
    <row r="111" spans="1:8" ht="13.5" thickTop="1" x14ac:dyDescent="0.2">
      <c r="A111" s="19" t="s">
        <v>1</v>
      </c>
      <c r="B111" s="18" t="s">
        <v>2</v>
      </c>
      <c r="C111" s="18" t="s">
        <v>2</v>
      </c>
      <c r="D111" s="31" t="s">
        <v>7</v>
      </c>
      <c r="E111" s="31" t="s">
        <v>7</v>
      </c>
      <c r="F111" s="31" t="s">
        <v>5</v>
      </c>
      <c r="G111" s="38" t="s">
        <v>10</v>
      </c>
    </row>
    <row r="112" spans="1:8" ht="13.5" thickBot="1" x14ac:dyDescent="0.25">
      <c r="A112" s="17" t="s">
        <v>0</v>
      </c>
      <c r="B112" s="16" t="s">
        <v>3</v>
      </c>
      <c r="C112" s="16" t="s">
        <v>4</v>
      </c>
      <c r="D112" s="33" t="s">
        <v>8</v>
      </c>
      <c r="E112" s="33" t="s">
        <v>9</v>
      </c>
      <c r="F112" s="33" t="s">
        <v>6</v>
      </c>
      <c r="G112" s="34" t="s">
        <v>11</v>
      </c>
    </row>
    <row r="113" spans="1:8" ht="13.5" thickTop="1" x14ac:dyDescent="0.2">
      <c r="A113" s="10" t="s">
        <v>12</v>
      </c>
      <c r="B113" s="4">
        <v>6</v>
      </c>
      <c r="C113" s="4">
        <v>2</v>
      </c>
      <c r="D113" s="5">
        <v>137051.9</v>
      </c>
      <c r="E113" s="5">
        <v>99052.3</v>
      </c>
      <c r="F113" s="5">
        <f>SUM(D113-E113)</f>
        <v>37999.599999999991</v>
      </c>
      <c r="G113" s="5">
        <f>SUM(F113*0.26)</f>
        <v>9879.8959999999988</v>
      </c>
    </row>
    <row r="114" spans="1:8" x14ac:dyDescent="0.2">
      <c r="A114" s="10" t="s">
        <v>14</v>
      </c>
      <c r="B114" s="4">
        <v>182</v>
      </c>
      <c r="C114" s="4">
        <v>6</v>
      </c>
      <c r="D114" s="5">
        <v>13870006.25</v>
      </c>
      <c r="E114" s="5">
        <v>10507875.65</v>
      </c>
      <c r="F114" s="5">
        <f>SUM(D114-E114)</f>
        <v>3362130.5999999996</v>
      </c>
      <c r="G114" s="5">
        <f>SUM(F114*0.325)</f>
        <v>1092692.4449999998</v>
      </c>
    </row>
    <row r="115" spans="1:8" x14ac:dyDescent="0.2">
      <c r="A115" s="23" t="s">
        <v>15</v>
      </c>
      <c r="B115" s="23">
        <f t="shared" ref="B115:G115" si="18">SUM(B113:B114)</f>
        <v>188</v>
      </c>
      <c r="C115" s="23">
        <f t="shared" si="18"/>
        <v>8</v>
      </c>
      <c r="D115" s="36">
        <f t="shared" si="18"/>
        <v>14007058.15</v>
      </c>
      <c r="E115" s="36">
        <f t="shared" si="18"/>
        <v>10606927.950000001</v>
      </c>
      <c r="F115" s="36">
        <f t="shared" si="18"/>
        <v>3400130.1999999997</v>
      </c>
      <c r="G115" s="36">
        <f t="shared" si="18"/>
        <v>1102572.3409999998</v>
      </c>
      <c r="H115" s="49"/>
    </row>
    <row r="116" spans="1:8" x14ac:dyDescent="0.2">
      <c r="A116" s="10"/>
      <c r="B116" s="10"/>
      <c r="C116" s="10"/>
    </row>
    <row r="117" spans="1:8" x14ac:dyDescent="0.2">
      <c r="A117" s="10"/>
      <c r="B117" s="10"/>
      <c r="C117" s="10"/>
    </row>
    <row r="118" spans="1:8" ht="13.5" thickBot="1" x14ac:dyDescent="0.25">
      <c r="A118" s="20" t="s">
        <v>32</v>
      </c>
      <c r="B118" s="20"/>
    </row>
    <row r="119" spans="1:8" ht="13.5" thickTop="1" x14ac:dyDescent="0.2">
      <c r="A119" s="19" t="s">
        <v>1</v>
      </c>
      <c r="B119" s="18" t="s">
        <v>2</v>
      </c>
      <c r="C119" s="18" t="s">
        <v>2</v>
      </c>
      <c r="D119" s="31" t="s">
        <v>7</v>
      </c>
      <c r="E119" s="31" t="s">
        <v>7</v>
      </c>
      <c r="F119" s="31" t="s">
        <v>5</v>
      </c>
      <c r="G119" s="38" t="s">
        <v>10</v>
      </c>
    </row>
    <row r="120" spans="1:8" ht="13.5" thickBot="1" x14ac:dyDescent="0.25">
      <c r="A120" s="17" t="s">
        <v>0</v>
      </c>
      <c r="B120" s="16" t="s">
        <v>3</v>
      </c>
      <c r="C120" s="16" t="s">
        <v>4</v>
      </c>
      <c r="D120" s="33" t="s">
        <v>8</v>
      </c>
      <c r="E120" s="33" t="s">
        <v>9</v>
      </c>
      <c r="F120" s="33" t="s">
        <v>6</v>
      </c>
      <c r="G120" s="34" t="s">
        <v>11</v>
      </c>
    </row>
    <row r="121" spans="1:8" ht="13.5" thickTop="1" x14ac:dyDescent="0.2">
      <c r="A121" s="10" t="s">
        <v>12</v>
      </c>
      <c r="B121" s="4">
        <v>476</v>
      </c>
      <c r="C121" s="4">
        <v>149</v>
      </c>
      <c r="D121" s="5">
        <v>18206193.850000001</v>
      </c>
      <c r="E121" s="5">
        <v>13158977.300000001</v>
      </c>
      <c r="F121" s="5">
        <f>SUM(D121-E121)</f>
        <v>5047216.5500000007</v>
      </c>
      <c r="G121" s="5">
        <f>SUM(F121*0.26)</f>
        <v>1312276.3030000003</v>
      </c>
    </row>
    <row r="122" spans="1:8" x14ac:dyDescent="0.2">
      <c r="A122" s="10" t="s">
        <v>13</v>
      </c>
      <c r="B122" s="4">
        <v>155</v>
      </c>
      <c r="C122" s="4">
        <v>52</v>
      </c>
      <c r="D122" s="5">
        <v>3895490</v>
      </c>
      <c r="E122" s="5">
        <v>2814122.75</v>
      </c>
      <c r="F122" s="5">
        <f>SUM(D122-E122)</f>
        <v>1081367.25</v>
      </c>
      <c r="G122" s="5">
        <f>SUM(F122*0.26)</f>
        <v>281155.48499999999</v>
      </c>
    </row>
    <row r="123" spans="1:8" x14ac:dyDescent="0.2">
      <c r="A123" s="10" t="s">
        <v>14</v>
      </c>
      <c r="B123" s="4">
        <v>217</v>
      </c>
      <c r="C123" s="4">
        <v>5</v>
      </c>
      <c r="D123" s="5">
        <v>15426825.1</v>
      </c>
      <c r="E123" s="5">
        <v>11687615.699999999</v>
      </c>
      <c r="F123" s="5">
        <f>SUM(D123-E123)</f>
        <v>3739209.4000000004</v>
      </c>
      <c r="G123" s="5">
        <f>SUM(F123*0.325)</f>
        <v>1215243.0550000002</v>
      </c>
    </row>
    <row r="124" spans="1:8" x14ac:dyDescent="0.2">
      <c r="A124" s="23" t="s">
        <v>15</v>
      </c>
      <c r="B124" s="23">
        <f t="shared" ref="B124:G124" si="19">SUM(B121:B123)</f>
        <v>848</v>
      </c>
      <c r="C124" s="23">
        <f t="shared" si="19"/>
        <v>206</v>
      </c>
      <c r="D124" s="36">
        <f t="shared" si="19"/>
        <v>37528508.950000003</v>
      </c>
      <c r="E124" s="36">
        <f t="shared" si="19"/>
        <v>27660715.75</v>
      </c>
      <c r="F124" s="36">
        <f t="shared" si="19"/>
        <v>9867793.2000000011</v>
      </c>
      <c r="G124" s="36">
        <f t="shared" si="19"/>
        <v>2808674.8430000003</v>
      </c>
      <c r="H124" s="49"/>
    </row>
    <row r="126" spans="1:8" ht="13.5" thickBot="1" x14ac:dyDescent="0.25">
      <c r="A126" s="20" t="s">
        <v>33</v>
      </c>
      <c r="B126" s="20"/>
    </row>
    <row r="127" spans="1:8" ht="13.5" thickTop="1" x14ac:dyDescent="0.2">
      <c r="A127" s="19" t="s">
        <v>1</v>
      </c>
      <c r="B127" s="18" t="s">
        <v>2</v>
      </c>
      <c r="C127" s="18" t="s">
        <v>2</v>
      </c>
      <c r="D127" s="31" t="s">
        <v>7</v>
      </c>
      <c r="E127" s="31" t="s">
        <v>7</v>
      </c>
      <c r="F127" s="31" t="s">
        <v>5</v>
      </c>
      <c r="G127" s="38" t="s">
        <v>10</v>
      </c>
    </row>
    <row r="128" spans="1:8" ht="13.5" thickBot="1" x14ac:dyDescent="0.25">
      <c r="A128" s="17" t="s">
        <v>0</v>
      </c>
      <c r="B128" s="16" t="s">
        <v>3</v>
      </c>
      <c r="C128" s="16" t="s">
        <v>4</v>
      </c>
      <c r="D128" s="33" t="s">
        <v>8</v>
      </c>
      <c r="E128" s="33" t="s">
        <v>9</v>
      </c>
      <c r="F128" s="33" t="s">
        <v>6</v>
      </c>
      <c r="G128" s="34" t="s">
        <v>11</v>
      </c>
    </row>
    <row r="129" spans="1:8" ht="13.5" thickTop="1" x14ac:dyDescent="0.2">
      <c r="A129" s="10" t="s">
        <v>12</v>
      </c>
      <c r="B129" s="4">
        <v>43</v>
      </c>
      <c r="C129" s="4">
        <v>13</v>
      </c>
      <c r="D129" s="5">
        <v>1747932</v>
      </c>
      <c r="E129" s="5">
        <v>1254399.75</v>
      </c>
      <c r="F129" s="5">
        <f>SUM(D129-E129)</f>
        <v>493532.25</v>
      </c>
      <c r="G129" s="5">
        <f>SUM(F129*0.26)</f>
        <v>128318.38500000001</v>
      </c>
    </row>
    <row r="130" spans="1:8" x14ac:dyDescent="0.2">
      <c r="A130" s="10" t="s">
        <v>13</v>
      </c>
      <c r="B130" s="4">
        <v>30</v>
      </c>
      <c r="C130" s="4">
        <v>10</v>
      </c>
      <c r="D130" s="5">
        <v>1285732</v>
      </c>
      <c r="E130" s="5">
        <v>945974.55</v>
      </c>
      <c r="F130" s="5">
        <f>SUM(D130-E130)</f>
        <v>339757.44999999995</v>
      </c>
      <c r="G130" s="5">
        <f>SUM(F130*0.26)</f>
        <v>88336.936999999991</v>
      </c>
    </row>
    <row r="131" spans="1:8" x14ac:dyDescent="0.2">
      <c r="A131" s="10" t="s">
        <v>14</v>
      </c>
      <c r="B131" s="4">
        <v>49</v>
      </c>
      <c r="C131" s="4">
        <v>1</v>
      </c>
      <c r="D131" s="5">
        <v>6042528.1500000004</v>
      </c>
      <c r="E131" s="5">
        <v>4644300.25</v>
      </c>
      <c r="F131" s="5">
        <f>SUM(D131-E131)</f>
        <v>1398227.9000000004</v>
      </c>
      <c r="G131" s="5">
        <f>SUM(F131*0.325)</f>
        <v>454424.06750000012</v>
      </c>
    </row>
    <row r="132" spans="1:8" x14ac:dyDescent="0.2">
      <c r="A132" s="23" t="s">
        <v>15</v>
      </c>
      <c r="B132" s="23">
        <f t="shared" ref="B132:G132" si="20">SUM(B129:B131)</f>
        <v>122</v>
      </c>
      <c r="C132" s="23">
        <f t="shared" si="20"/>
        <v>24</v>
      </c>
      <c r="D132" s="36">
        <f t="shared" si="20"/>
        <v>9076192.1500000004</v>
      </c>
      <c r="E132" s="36">
        <f t="shared" si="20"/>
        <v>6844674.5499999998</v>
      </c>
      <c r="F132" s="36">
        <f t="shared" si="20"/>
        <v>2231517.6000000006</v>
      </c>
      <c r="G132" s="36">
        <f t="shared" si="20"/>
        <v>671079.38950000005</v>
      </c>
      <c r="H132" s="49"/>
    </row>
    <row r="134" spans="1:8" ht="13.5" thickBot="1" x14ac:dyDescent="0.25">
      <c r="A134" s="20" t="s">
        <v>34</v>
      </c>
      <c r="B134" s="20"/>
    </row>
    <row r="135" spans="1:8" ht="13.5" thickTop="1" x14ac:dyDescent="0.2">
      <c r="A135" s="19" t="s">
        <v>1</v>
      </c>
      <c r="B135" s="18" t="s">
        <v>2</v>
      </c>
      <c r="C135" s="18" t="s">
        <v>2</v>
      </c>
      <c r="D135" s="31" t="s">
        <v>7</v>
      </c>
      <c r="E135" s="31" t="s">
        <v>7</v>
      </c>
      <c r="F135" s="31" t="s">
        <v>5</v>
      </c>
      <c r="G135" s="38" t="s">
        <v>10</v>
      </c>
    </row>
    <row r="136" spans="1:8" ht="13.5" thickBot="1" x14ac:dyDescent="0.25">
      <c r="A136" s="17" t="s">
        <v>0</v>
      </c>
      <c r="B136" s="16" t="s">
        <v>3</v>
      </c>
      <c r="C136" s="16" t="s">
        <v>4</v>
      </c>
      <c r="D136" s="33" t="s">
        <v>8</v>
      </c>
      <c r="E136" s="33" t="s">
        <v>9</v>
      </c>
      <c r="F136" s="33" t="s">
        <v>6</v>
      </c>
      <c r="G136" s="34" t="s">
        <v>11</v>
      </c>
    </row>
    <row r="137" spans="1:8" ht="13.5" thickTop="1" x14ac:dyDescent="0.2">
      <c r="A137" s="10" t="s">
        <v>12</v>
      </c>
      <c r="B137" s="4">
        <v>4</v>
      </c>
      <c r="C137" s="4">
        <v>11</v>
      </c>
      <c r="D137" s="5">
        <v>1865565.4</v>
      </c>
      <c r="E137" s="5">
        <v>1338031.1499999999</v>
      </c>
      <c r="F137" s="5">
        <f>SUM(D137-E137)</f>
        <v>527534.25</v>
      </c>
      <c r="G137" s="5">
        <f>SUM(F137*0.26)</f>
        <v>137158.905</v>
      </c>
    </row>
    <row r="138" spans="1:8" x14ac:dyDescent="0.2">
      <c r="A138" s="10" t="s">
        <v>13</v>
      </c>
      <c r="B138" s="4">
        <v>16</v>
      </c>
      <c r="C138" s="4">
        <v>5</v>
      </c>
      <c r="D138" s="5">
        <v>506399.1</v>
      </c>
      <c r="E138" s="5">
        <v>375835.8</v>
      </c>
      <c r="F138" s="5">
        <f>SUM(D138-E138)</f>
        <v>130563.29999999999</v>
      </c>
      <c r="G138" s="5">
        <f>SUM(F138*0.26)</f>
        <v>33946.457999999999</v>
      </c>
    </row>
    <row r="139" spans="1:8" x14ac:dyDescent="0.2">
      <c r="A139" s="10" t="s">
        <v>14</v>
      </c>
      <c r="B139" s="4">
        <v>117</v>
      </c>
      <c r="C139" s="4">
        <v>4</v>
      </c>
      <c r="D139" s="5">
        <v>5729315.0499999998</v>
      </c>
      <c r="E139" s="5">
        <v>4289376.25</v>
      </c>
      <c r="F139" s="5">
        <f>SUM(D139-E139)</f>
        <v>1439938.7999999998</v>
      </c>
      <c r="G139" s="5">
        <f>SUM(F139*0.325)</f>
        <v>467980.10999999993</v>
      </c>
    </row>
    <row r="140" spans="1:8" x14ac:dyDescent="0.2">
      <c r="A140" s="23" t="s">
        <v>15</v>
      </c>
      <c r="B140" s="23">
        <f t="shared" ref="B140:G140" si="21">SUM(B137:B139)</f>
        <v>137</v>
      </c>
      <c r="C140" s="23">
        <f t="shared" si="21"/>
        <v>20</v>
      </c>
      <c r="D140" s="36">
        <f t="shared" si="21"/>
        <v>8101279.5499999998</v>
      </c>
      <c r="E140" s="36">
        <f t="shared" si="21"/>
        <v>6003243.2000000002</v>
      </c>
      <c r="F140" s="36">
        <f t="shared" si="21"/>
        <v>2098036.3499999996</v>
      </c>
      <c r="G140" s="36">
        <f t="shared" si="21"/>
        <v>639085.473</v>
      </c>
      <c r="H140" s="49"/>
    </row>
    <row r="142" spans="1:8" ht="13.5" thickBot="1" x14ac:dyDescent="0.25">
      <c r="A142" s="20" t="s">
        <v>35</v>
      </c>
      <c r="B142" s="20"/>
    </row>
    <row r="143" spans="1:8" ht="13.5" thickTop="1" x14ac:dyDescent="0.2">
      <c r="A143" s="19" t="s">
        <v>1</v>
      </c>
      <c r="B143" s="18" t="s">
        <v>2</v>
      </c>
      <c r="C143" s="18" t="s">
        <v>2</v>
      </c>
      <c r="D143" s="31" t="s">
        <v>7</v>
      </c>
      <c r="E143" s="31" t="s">
        <v>7</v>
      </c>
      <c r="F143" s="31" t="s">
        <v>5</v>
      </c>
      <c r="G143" s="38" t="s">
        <v>10</v>
      </c>
    </row>
    <row r="144" spans="1:8" ht="13.5" thickBot="1" x14ac:dyDescent="0.25">
      <c r="A144" s="17" t="s">
        <v>0</v>
      </c>
      <c r="B144" s="16" t="s">
        <v>3</v>
      </c>
      <c r="C144" s="16" t="s">
        <v>4</v>
      </c>
      <c r="D144" s="33" t="s">
        <v>8</v>
      </c>
      <c r="E144" s="33" t="s">
        <v>9</v>
      </c>
      <c r="F144" s="33" t="s">
        <v>6</v>
      </c>
      <c r="G144" s="34" t="s">
        <v>11</v>
      </c>
    </row>
    <row r="145" spans="1:8" ht="13.5" thickTop="1" x14ac:dyDescent="0.2">
      <c r="A145" s="10" t="s">
        <v>13</v>
      </c>
      <c r="B145" s="4">
        <v>3</v>
      </c>
      <c r="C145" s="4">
        <v>1</v>
      </c>
      <c r="D145" s="5">
        <v>223111</v>
      </c>
      <c r="E145" s="5">
        <v>179765.05</v>
      </c>
      <c r="F145" s="5">
        <f>SUM(D145-E145)</f>
        <v>43345.950000000012</v>
      </c>
      <c r="G145" s="5">
        <f>SUM(F145*0.26)</f>
        <v>11269.947000000004</v>
      </c>
    </row>
    <row r="146" spans="1:8" x14ac:dyDescent="0.2">
      <c r="A146" s="10" t="s">
        <v>14</v>
      </c>
      <c r="B146" s="4">
        <v>75</v>
      </c>
      <c r="C146" s="4">
        <v>2</v>
      </c>
      <c r="D146" s="5">
        <v>3648512.1</v>
      </c>
      <c r="E146" s="5">
        <v>2737005.3</v>
      </c>
      <c r="F146" s="5">
        <f>SUM(D146-E146)</f>
        <v>911506.80000000028</v>
      </c>
      <c r="G146" s="5">
        <f>SUM(F146*0.325)</f>
        <v>296239.71000000008</v>
      </c>
    </row>
    <row r="147" spans="1:8" x14ac:dyDescent="0.2">
      <c r="A147" s="23" t="s">
        <v>15</v>
      </c>
      <c r="B147" s="23">
        <f t="shared" ref="B147:G147" si="22">SUM(B145:B146)</f>
        <v>78</v>
      </c>
      <c r="C147" s="23">
        <f t="shared" si="22"/>
        <v>3</v>
      </c>
      <c r="D147" s="36">
        <f t="shared" si="22"/>
        <v>3871623.1</v>
      </c>
      <c r="E147" s="36">
        <f t="shared" si="22"/>
        <v>2916770.3499999996</v>
      </c>
      <c r="F147" s="36">
        <f t="shared" si="22"/>
        <v>954852.75000000023</v>
      </c>
      <c r="G147" s="36">
        <f t="shared" si="22"/>
        <v>307509.65700000006</v>
      </c>
      <c r="H147" s="49"/>
    </row>
    <row r="149" spans="1:8" ht="13.5" thickBot="1" x14ac:dyDescent="0.25">
      <c r="A149" s="20" t="s">
        <v>36</v>
      </c>
      <c r="B149" s="20"/>
    </row>
    <row r="150" spans="1:8" ht="13.5" thickTop="1" x14ac:dyDescent="0.2">
      <c r="A150" s="19" t="s">
        <v>1</v>
      </c>
      <c r="B150" s="18" t="s">
        <v>2</v>
      </c>
      <c r="C150" s="18" t="s">
        <v>2</v>
      </c>
      <c r="D150" s="31" t="s">
        <v>7</v>
      </c>
      <c r="E150" s="31" t="s">
        <v>7</v>
      </c>
      <c r="F150" s="31" t="s">
        <v>5</v>
      </c>
      <c r="G150" s="38" t="s">
        <v>10</v>
      </c>
    </row>
    <row r="151" spans="1:8" ht="13.5" thickBot="1" x14ac:dyDescent="0.25">
      <c r="A151" s="17" t="s">
        <v>0</v>
      </c>
      <c r="B151" s="16" t="s">
        <v>3</v>
      </c>
      <c r="C151" s="16" t="s">
        <v>4</v>
      </c>
      <c r="D151" s="33" t="s">
        <v>8</v>
      </c>
      <c r="E151" s="33" t="s">
        <v>9</v>
      </c>
      <c r="F151" s="33" t="s">
        <v>6</v>
      </c>
      <c r="G151" s="34" t="s">
        <v>11</v>
      </c>
    </row>
    <row r="152" spans="1:8" ht="13.5" thickTop="1" x14ac:dyDescent="0.2">
      <c r="A152" s="10" t="s">
        <v>12</v>
      </c>
      <c r="B152" s="4">
        <v>76</v>
      </c>
      <c r="C152" s="4">
        <v>22</v>
      </c>
      <c r="D152" s="5">
        <v>2746450.75</v>
      </c>
      <c r="E152" s="5">
        <v>2044597.95</v>
      </c>
      <c r="F152" s="5">
        <f>SUM(D152-E152)</f>
        <v>701852.8</v>
      </c>
      <c r="G152" s="5">
        <f>SUM(F152*0.26)</f>
        <v>182481.72800000003</v>
      </c>
    </row>
    <row r="153" spans="1:8" x14ac:dyDescent="0.2">
      <c r="A153" s="10" t="s">
        <v>13</v>
      </c>
      <c r="B153" s="4">
        <v>93</v>
      </c>
      <c r="C153" s="4">
        <v>29</v>
      </c>
      <c r="D153" s="5">
        <v>3568825.8</v>
      </c>
      <c r="E153" s="5">
        <v>2461958.9</v>
      </c>
      <c r="F153" s="5">
        <f>SUM(D153-E153)</f>
        <v>1106866.8999999999</v>
      </c>
      <c r="G153" s="5">
        <f t="shared" ref="G153" si="23">SUM(F153*0.26)</f>
        <v>287785.39399999997</v>
      </c>
    </row>
    <row r="154" spans="1:8" x14ac:dyDescent="0.2">
      <c r="A154" s="10" t="s">
        <v>17</v>
      </c>
      <c r="B154" s="4">
        <v>160</v>
      </c>
      <c r="C154" s="4">
        <v>2</v>
      </c>
      <c r="D154" s="5">
        <v>10930021.65</v>
      </c>
      <c r="E154" s="5">
        <v>8368171.7999999998</v>
      </c>
      <c r="F154" s="5">
        <f>SUM(D154-E154)</f>
        <v>2561849.8500000006</v>
      </c>
      <c r="G154" s="5">
        <f>SUM(F154*0.18)</f>
        <v>461132.97300000006</v>
      </c>
    </row>
    <row r="155" spans="1:8" x14ac:dyDescent="0.2">
      <c r="A155" s="10" t="s">
        <v>14</v>
      </c>
      <c r="B155" s="4">
        <v>100</v>
      </c>
      <c r="C155" s="4">
        <v>2</v>
      </c>
      <c r="D155" s="5">
        <v>6561932.7000000002</v>
      </c>
      <c r="E155" s="5">
        <v>4728339</v>
      </c>
      <c r="F155" s="5">
        <f>SUM(D155-E155)</f>
        <v>1833593.7000000002</v>
      </c>
      <c r="G155" s="5">
        <f>SUM(F155*0.325)</f>
        <v>595917.95250000013</v>
      </c>
    </row>
    <row r="156" spans="1:8" x14ac:dyDescent="0.2">
      <c r="A156" s="23" t="s">
        <v>15</v>
      </c>
      <c r="B156" s="23">
        <f t="shared" ref="B156:G156" si="24">SUM(B152:B155)</f>
        <v>429</v>
      </c>
      <c r="C156" s="23">
        <f t="shared" si="24"/>
        <v>55</v>
      </c>
      <c r="D156" s="36">
        <f t="shared" si="24"/>
        <v>23807230.899999999</v>
      </c>
      <c r="E156" s="36">
        <f t="shared" si="24"/>
        <v>17603067.649999999</v>
      </c>
      <c r="F156" s="36">
        <f t="shared" si="24"/>
        <v>6204163.2500000009</v>
      </c>
      <c r="G156" s="36">
        <f t="shared" si="24"/>
        <v>1527318.0475000001</v>
      </c>
      <c r="H156" s="49"/>
    </row>
    <row r="157" spans="1:8" x14ac:dyDescent="0.2">
      <c r="A157" s="10"/>
      <c r="B157" s="10"/>
      <c r="C157" s="10"/>
    </row>
    <row r="158" spans="1:8" ht="13.5" thickBot="1" x14ac:dyDescent="0.25">
      <c r="A158" s="20" t="s">
        <v>37</v>
      </c>
      <c r="B158" s="20"/>
    </row>
    <row r="159" spans="1:8" ht="13.5" thickTop="1" x14ac:dyDescent="0.2">
      <c r="A159" s="19" t="s">
        <v>1</v>
      </c>
      <c r="B159" s="18" t="s">
        <v>2</v>
      </c>
      <c r="C159" s="18" t="s">
        <v>2</v>
      </c>
      <c r="D159" s="31" t="s">
        <v>7</v>
      </c>
      <c r="E159" s="31" t="s">
        <v>7</v>
      </c>
      <c r="F159" s="31" t="s">
        <v>5</v>
      </c>
      <c r="G159" s="38" t="s">
        <v>10</v>
      </c>
    </row>
    <row r="160" spans="1:8" ht="13.5" thickBot="1" x14ac:dyDescent="0.25">
      <c r="A160" s="17" t="s">
        <v>0</v>
      </c>
      <c r="B160" s="16" t="s">
        <v>3</v>
      </c>
      <c r="C160" s="16" t="s">
        <v>4</v>
      </c>
      <c r="D160" s="33" t="s">
        <v>8</v>
      </c>
      <c r="E160" s="33" t="s">
        <v>9</v>
      </c>
      <c r="F160" s="33" t="s">
        <v>6</v>
      </c>
      <c r="G160" s="34" t="s">
        <v>11</v>
      </c>
    </row>
    <row r="161" spans="1:8" ht="13.5" thickTop="1" x14ac:dyDescent="0.2">
      <c r="A161" s="10" t="s">
        <v>12</v>
      </c>
      <c r="B161" s="4">
        <v>36</v>
      </c>
      <c r="C161" s="4">
        <v>9</v>
      </c>
      <c r="D161" s="5">
        <v>1353098</v>
      </c>
      <c r="E161" s="5">
        <v>982094</v>
      </c>
      <c r="F161" s="5">
        <f>SUM(D161-E161)</f>
        <v>371004</v>
      </c>
      <c r="G161" s="5">
        <f t="shared" ref="G161:G162" si="25">SUM(F161*0.26)</f>
        <v>96461.040000000008</v>
      </c>
    </row>
    <row r="162" spans="1:8" x14ac:dyDescent="0.2">
      <c r="A162" s="10" t="s">
        <v>13</v>
      </c>
      <c r="B162" s="4">
        <v>28</v>
      </c>
      <c r="C162" s="4">
        <v>9</v>
      </c>
      <c r="D162" s="5">
        <v>1079329</v>
      </c>
      <c r="E162" s="5">
        <v>805001.65</v>
      </c>
      <c r="F162" s="5">
        <f t="shared" ref="F162:F164" si="26">SUM(D162-E162)</f>
        <v>274327.34999999998</v>
      </c>
      <c r="G162" s="5">
        <f t="shared" si="25"/>
        <v>71325.11099999999</v>
      </c>
    </row>
    <row r="163" spans="1:8" x14ac:dyDescent="0.2">
      <c r="A163" s="10" t="s">
        <v>17</v>
      </c>
      <c r="B163" s="4">
        <v>130</v>
      </c>
      <c r="C163" s="4">
        <v>2</v>
      </c>
      <c r="D163" s="5">
        <v>7179639.7999999998</v>
      </c>
      <c r="E163" s="5">
        <v>5611847.6500000004</v>
      </c>
      <c r="F163" s="5">
        <f t="shared" si="26"/>
        <v>1567792.1499999994</v>
      </c>
      <c r="G163" s="5">
        <f>SUM(F163*0.18)</f>
        <v>282202.58699999988</v>
      </c>
    </row>
    <row r="164" spans="1:8" x14ac:dyDescent="0.2">
      <c r="A164" s="10" t="s">
        <v>14</v>
      </c>
      <c r="B164" s="4">
        <v>76</v>
      </c>
      <c r="C164" s="4">
        <v>2</v>
      </c>
      <c r="D164" s="5">
        <v>5064877.45</v>
      </c>
      <c r="E164" s="5">
        <v>3828916.6</v>
      </c>
      <c r="F164" s="5">
        <f t="shared" si="26"/>
        <v>1235960.8500000001</v>
      </c>
      <c r="G164" s="5">
        <f>SUM(F164*0.325)</f>
        <v>401687.27625000005</v>
      </c>
    </row>
    <row r="165" spans="1:8" x14ac:dyDescent="0.2">
      <c r="A165" s="23" t="s">
        <v>15</v>
      </c>
      <c r="B165" s="23">
        <f t="shared" ref="B165:G165" si="27">SUM(B161:B164)</f>
        <v>270</v>
      </c>
      <c r="C165" s="23">
        <f t="shared" si="27"/>
        <v>22</v>
      </c>
      <c r="D165" s="36">
        <f t="shared" si="27"/>
        <v>14676944.25</v>
      </c>
      <c r="E165" s="36">
        <f t="shared" si="27"/>
        <v>11227859.9</v>
      </c>
      <c r="F165" s="36">
        <f t="shared" si="27"/>
        <v>3449084.3499999996</v>
      </c>
      <c r="G165" s="36">
        <f t="shared" si="27"/>
        <v>851676.01425000001</v>
      </c>
      <c r="H165" s="49"/>
    </row>
    <row r="167" spans="1:8" ht="13.5" thickBot="1" x14ac:dyDescent="0.25">
      <c r="A167" s="20" t="s">
        <v>38</v>
      </c>
      <c r="B167" s="20"/>
    </row>
    <row r="168" spans="1:8" ht="13.5" thickTop="1" x14ac:dyDescent="0.2">
      <c r="A168" s="19" t="s">
        <v>1</v>
      </c>
      <c r="B168" s="18" t="s">
        <v>2</v>
      </c>
      <c r="C168" s="18" t="s">
        <v>2</v>
      </c>
      <c r="D168" s="31" t="s">
        <v>7</v>
      </c>
      <c r="E168" s="31" t="s">
        <v>7</v>
      </c>
      <c r="F168" s="31" t="s">
        <v>5</v>
      </c>
      <c r="G168" s="38" t="s">
        <v>10</v>
      </c>
    </row>
    <row r="169" spans="1:8" ht="13.5" thickBot="1" x14ac:dyDescent="0.25">
      <c r="A169" s="17" t="s">
        <v>0</v>
      </c>
      <c r="B169" s="16" t="s">
        <v>3</v>
      </c>
      <c r="C169" s="16" t="s">
        <v>4</v>
      </c>
      <c r="D169" s="33" t="s">
        <v>8</v>
      </c>
      <c r="E169" s="33" t="s">
        <v>9</v>
      </c>
      <c r="F169" s="33" t="s">
        <v>6</v>
      </c>
      <c r="G169" s="34" t="s">
        <v>11</v>
      </c>
    </row>
    <row r="170" spans="1:8" ht="13.5" thickTop="1" x14ac:dyDescent="0.2">
      <c r="A170" s="10" t="s">
        <v>12</v>
      </c>
      <c r="B170" s="4">
        <v>17</v>
      </c>
      <c r="C170" s="4">
        <v>5</v>
      </c>
      <c r="D170" s="5">
        <v>541454.1</v>
      </c>
      <c r="E170" s="5">
        <v>398082.9</v>
      </c>
      <c r="F170" s="5">
        <f>SUM(D170-E170)</f>
        <v>143371.19999999995</v>
      </c>
      <c r="G170" s="5">
        <f t="shared" ref="G170" si="28">SUM(F170*0.26)</f>
        <v>37276.511999999988</v>
      </c>
    </row>
    <row r="171" spans="1:8" x14ac:dyDescent="0.2">
      <c r="A171" s="10" t="s">
        <v>14</v>
      </c>
      <c r="B171" s="4">
        <v>498</v>
      </c>
      <c r="C171" s="4">
        <v>10</v>
      </c>
      <c r="D171" s="5">
        <v>41991198.450000003</v>
      </c>
      <c r="E171" s="5">
        <v>32058199.199999999</v>
      </c>
      <c r="F171" s="5">
        <f>SUM(D171-E171)</f>
        <v>9932999.2500000037</v>
      </c>
      <c r="G171" s="5">
        <f>SUM(F171*0.325)</f>
        <v>3228224.7562500015</v>
      </c>
    </row>
    <row r="172" spans="1:8" x14ac:dyDescent="0.2">
      <c r="A172" s="23" t="s">
        <v>15</v>
      </c>
      <c r="B172" s="23">
        <f t="shared" ref="B172:G172" si="29">SUM(B170:B171)</f>
        <v>515</v>
      </c>
      <c r="C172" s="23">
        <f t="shared" si="29"/>
        <v>15</v>
      </c>
      <c r="D172" s="36">
        <f t="shared" si="29"/>
        <v>42532652.550000004</v>
      </c>
      <c r="E172" s="36">
        <f t="shared" si="29"/>
        <v>32456282.099999998</v>
      </c>
      <c r="F172" s="36">
        <f t="shared" si="29"/>
        <v>10076370.450000003</v>
      </c>
      <c r="G172" s="36">
        <f t="shared" si="29"/>
        <v>3265501.2682500016</v>
      </c>
      <c r="H172" s="49"/>
    </row>
    <row r="174" spans="1:8" ht="13.5" thickBot="1" x14ac:dyDescent="0.25">
      <c r="A174" s="20" t="s">
        <v>39</v>
      </c>
      <c r="B174" s="20"/>
    </row>
    <row r="175" spans="1:8" ht="13.5" thickTop="1" x14ac:dyDescent="0.2">
      <c r="A175" s="19" t="s">
        <v>1</v>
      </c>
      <c r="B175" s="18" t="s">
        <v>2</v>
      </c>
      <c r="C175" s="18" t="s">
        <v>2</v>
      </c>
      <c r="D175" s="31" t="s">
        <v>7</v>
      </c>
      <c r="E175" s="31" t="s">
        <v>7</v>
      </c>
      <c r="F175" s="31" t="s">
        <v>5</v>
      </c>
      <c r="G175" s="38" t="s">
        <v>10</v>
      </c>
    </row>
    <row r="176" spans="1:8" ht="13.5" thickBot="1" x14ac:dyDescent="0.25">
      <c r="A176" s="17" t="s">
        <v>0</v>
      </c>
      <c r="B176" s="16" t="s">
        <v>3</v>
      </c>
      <c r="C176" s="16" t="s">
        <v>4</v>
      </c>
      <c r="D176" s="33" t="s">
        <v>8</v>
      </c>
      <c r="E176" s="33" t="s">
        <v>9</v>
      </c>
      <c r="F176" s="33" t="s">
        <v>6</v>
      </c>
      <c r="G176" s="34" t="s">
        <v>11</v>
      </c>
    </row>
    <row r="177" spans="1:8" ht="13.5" thickTop="1" x14ac:dyDescent="0.2">
      <c r="A177" s="10" t="s">
        <v>12</v>
      </c>
      <c r="B177" s="4">
        <v>20</v>
      </c>
      <c r="C177" s="4">
        <v>6</v>
      </c>
      <c r="D177" s="5">
        <v>715260.75</v>
      </c>
      <c r="E177" s="5">
        <v>548488.94999999995</v>
      </c>
      <c r="F177" s="5">
        <f>SUM(D177-E177)</f>
        <v>166771.80000000005</v>
      </c>
      <c r="G177" s="5">
        <f t="shared" ref="G177:G178" si="30">SUM(F177*0.26)</f>
        <v>43360.668000000012</v>
      </c>
    </row>
    <row r="178" spans="1:8" x14ac:dyDescent="0.2">
      <c r="A178" s="10" t="s">
        <v>13</v>
      </c>
      <c r="B178" s="4">
        <v>11</v>
      </c>
      <c r="C178" s="4">
        <v>4</v>
      </c>
      <c r="D178" s="5">
        <v>294953</v>
      </c>
      <c r="E178" s="5">
        <v>205248.75</v>
      </c>
      <c r="F178" s="5">
        <f>SUM(D178-E178)</f>
        <v>89704.25</v>
      </c>
      <c r="G178" s="5">
        <f t="shared" si="30"/>
        <v>23323.105</v>
      </c>
    </row>
    <row r="179" spans="1:8" x14ac:dyDescent="0.2">
      <c r="A179" s="10" t="s">
        <v>14</v>
      </c>
      <c r="B179" s="4">
        <v>304</v>
      </c>
      <c r="C179" s="4">
        <v>7</v>
      </c>
      <c r="D179" s="5">
        <v>18133081.600000001</v>
      </c>
      <c r="E179" s="5">
        <v>13669118.35</v>
      </c>
      <c r="F179" s="5">
        <f>SUM(D179-E179)</f>
        <v>4463963.2500000019</v>
      </c>
      <c r="G179" s="5">
        <f>SUM(F179*0.325)</f>
        <v>1450788.0562500006</v>
      </c>
    </row>
    <row r="180" spans="1:8" x14ac:dyDescent="0.2">
      <c r="A180" s="23" t="s">
        <v>15</v>
      </c>
      <c r="B180" s="23">
        <f t="shared" ref="B180:G180" si="31">SUM(B177:B179)</f>
        <v>335</v>
      </c>
      <c r="C180" s="23">
        <f t="shared" si="31"/>
        <v>17</v>
      </c>
      <c r="D180" s="36">
        <f t="shared" si="31"/>
        <v>19143295.350000001</v>
      </c>
      <c r="E180" s="36">
        <f t="shared" si="31"/>
        <v>14422856.049999999</v>
      </c>
      <c r="F180" s="36">
        <f t="shared" si="31"/>
        <v>4720439.3000000017</v>
      </c>
      <c r="G180" s="36">
        <f t="shared" si="31"/>
        <v>1517471.8292500007</v>
      </c>
      <c r="H180" s="49"/>
    </row>
    <row r="182" spans="1:8" ht="13.5" thickBot="1" x14ac:dyDescent="0.25">
      <c r="A182" s="20" t="s">
        <v>40</v>
      </c>
      <c r="B182" s="20"/>
    </row>
    <row r="183" spans="1:8" ht="13.5" thickTop="1" x14ac:dyDescent="0.2">
      <c r="A183" s="19" t="s">
        <v>1</v>
      </c>
      <c r="B183" s="18" t="s">
        <v>2</v>
      </c>
      <c r="C183" s="18" t="s">
        <v>2</v>
      </c>
      <c r="D183" s="31" t="s">
        <v>7</v>
      </c>
      <c r="E183" s="31" t="s">
        <v>7</v>
      </c>
      <c r="F183" s="31" t="s">
        <v>5</v>
      </c>
      <c r="G183" s="38" t="s">
        <v>10</v>
      </c>
    </row>
    <row r="184" spans="1:8" ht="13.5" thickBot="1" x14ac:dyDescent="0.25">
      <c r="A184" s="17" t="s">
        <v>0</v>
      </c>
      <c r="B184" s="16" t="s">
        <v>3</v>
      </c>
      <c r="C184" s="16" t="s">
        <v>4</v>
      </c>
      <c r="D184" s="33" t="s">
        <v>8</v>
      </c>
      <c r="E184" s="33" t="s">
        <v>9</v>
      </c>
      <c r="F184" s="33" t="s">
        <v>6</v>
      </c>
      <c r="G184" s="34" t="s">
        <v>11</v>
      </c>
    </row>
    <row r="185" spans="1:8" ht="13.5" thickTop="1" x14ac:dyDescent="0.2">
      <c r="A185" s="10" t="s">
        <v>12</v>
      </c>
      <c r="B185" s="4">
        <v>49</v>
      </c>
      <c r="C185" s="4">
        <v>15</v>
      </c>
      <c r="D185" s="5">
        <v>2292001.85</v>
      </c>
      <c r="E185" s="5">
        <v>1746650.55</v>
      </c>
      <c r="F185" s="5">
        <f>SUM(D185-E185)</f>
        <v>545351.30000000005</v>
      </c>
      <c r="G185" s="5">
        <f t="shared" ref="G185:G186" si="32">SUM(F185*0.26)</f>
        <v>141791.33800000002</v>
      </c>
    </row>
    <row r="186" spans="1:8" x14ac:dyDescent="0.2">
      <c r="A186" s="10" t="s">
        <v>13</v>
      </c>
      <c r="B186" s="4">
        <v>14</v>
      </c>
      <c r="C186" s="4">
        <v>5</v>
      </c>
      <c r="D186" s="5">
        <v>370258</v>
      </c>
      <c r="E186" s="5">
        <v>270251.65000000002</v>
      </c>
      <c r="F186" s="5">
        <f>SUM(D186-E186)</f>
        <v>100006.34999999998</v>
      </c>
      <c r="G186" s="5">
        <f t="shared" si="32"/>
        <v>26001.650999999994</v>
      </c>
    </row>
    <row r="187" spans="1:8" x14ac:dyDescent="0.2">
      <c r="A187" s="10" t="s">
        <v>17</v>
      </c>
      <c r="B187" s="4">
        <v>131</v>
      </c>
      <c r="C187" s="4">
        <v>2</v>
      </c>
      <c r="D187" s="5">
        <v>4712276.8</v>
      </c>
      <c r="E187" s="5">
        <v>3731390.65</v>
      </c>
      <c r="F187" s="5">
        <f>SUM(D187-E187)</f>
        <v>980886.14999999991</v>
      </c>
      <c r="G187" s="5">
        <f>SUM(F187*0.18)</f>
        <v>176559.50699999998</v>
      </c>
    </row>
    <row r="188" spans="1:8" x14ac:dyDescent="0.2">
      <c r="A188" s="10" t="s">
        <v>14</v>
      </c>
      <c r="B188" s="4">
        <v>225</v>
      </c>
      <c r="C188" s="4">
        <v>6</v>
      </c>
      <c r="D188" s="5">
        <v>15954385.9</v>
      </c>
      <c r="E188" s="5">
        <v>12112619.85</v>
      </c>
      <c r="F188" s="5">
        <f>SUM(D188-E188)</f>
        <v>3841766.0500000007</v>
      </c>
      <c r="G188" s="5">
        <f>SUM(F188*0.325)</f>
        <v>1248573.9662500003</v>
      </c>
    </row>
    <row r="189" spans="1:8" x14ac:dyDescent="0.2">
      <c r="A189" s="23" t="s">
        <v>15</v>
      </c>
      <c r="B189" s="23">
        <f t="shared" ref="B189:G189" si="33">SUM(B185:B188)</f>
        <v>419</v>
      </c>
      <c r="C189" s="23">
        <f t="shared" si="33"/>
        <v>28</v>
      </c>
      <c r="D189" s="36">
        <f t="shared" si="33"/>
        <v>23328922.550000001</v>
      </c>
      <c r="E189" s="36">
        <f t="shared" si="33"/>
        <v>17860912.699999999</v>
      </c>
      <c r="F189" s="36">
        <f t="shared" si="33"/>
        <v>5468009.8500000006</v>
      </c>
      <c r="G189" s="36">
        <f t="shared" si="33"/>
        <v>1592926.4622500003</v>
      </c>
      <c r="H189" s="49"/>
    </row>
    <row r="191" spans="1:8" ht="13.5" thickBot="1" x14ac:dyDescent="0.25">
      <c r="A191" s="20" t="s">
        <v>41</v>
      </c>
      <c r="B191" s="20"/>
    </row>
    <row r="192" spans="1:8" ht="13.5" thickTop="1" x14ac:dyDescent="0.2">
      <c r="A192" s="19"/>
      <c r="B192" s="18" t="s">
        <v>2</v>
      </c>
      <c r="C192" s="18" t="s">
        <v>2</v>
      </c>
      <c r="D192" s="31" t="s">
        <v>7</v>
      </c>
      <c r="E192" s="31" t="s">
        <v>7</v>
      </c>
      <c r="F192" s="31" t="s">
        <v>5</v>
      </c>
      <c r="G192" s="38" t="s">
        <v>10</v>
      </c>
    </row>
    <row r="193" spans="1:8" ht="13.5" thickBot="1" x14ac:dyDescent="0.25">
      <c r="A193" s="17" t="s">
        <v>0</v>
      </c>
      <c r="B193" s="16" t="s">
        <v>3</v>
      </c>
      <c r="C193" s="16" t="s">
        <v>4</v>
      </c>
      <c r="D193" s="33" t="s">
        <v>8</v>
      </c>
      <c r="E193" s="33" t="s">
        <v>9</v>
      </c>
      <c r="F193" s="33" t="s">
        <v>6</v>
      </c>
      <c r="G193" s="34" t="s">
        <v>11</v>
      </c>
    </row>
    <row r="194" spans="1:8" ht="13.5" thickTop="1" x14ac:dyDescent="0.2">
      <c r="A194" s="10" t="s">
        <v>12</v>
      </c>
      <c r="B194" s="4">
        <v>101</v>
      </c>
      <c r="C194" s="4">
        <v>28</v>
      </c>
      <c r="D194" s="5">
        <v>3472923.3</v>
      </c>
      <c r="E194" s="5">
        <v>2548775.2999999998</v>
      </c>
      <c r="F194" s="5">
        <f>SUM(D194-E194)</f>
        <v>924148</v>
      </c>
      <c r="G194" s="5">
        <f t="shared" ref="G194:G195" si="34">SUM(F194*0.26)</f>
        <v>240278.48</v>
      </c>
    </row>
    <row r="195" spans="1:8" x14ac:dyDescent="0.2">
      <c r="A195" s="10" t="s">
        <v>13</v>
      </c>
      <c r="B195" s="4">
        <v>44</v>
      </c>
      <c r="C195" s="4">
        <v>11</v>
      </c>
      <c r="D195" s="5">
        <v>1502003.2</v>
      </c>
      <c r="E195" s="5">
        <v>1126181.45</v>
      </c>
      <c r="F195" s="5">
        <f>SUM(D195-E195)</f>
        <v>375821.75</v>
      </c>
      <c r="G195" s="5">
        <f t="shared" si="34"/>
        <v>97713.654999999999</v>
      </c>
    </row>
    <row r="196" spans="1:8" x14ac:dyDescent="0.2">
      <c r="A196" s="10" t="s">
        <v>17</v>
      </c>
      <c r="B196" s="4"/>
      <c r="C196" s="4"/>
      <c r="D196" s="5"/>
      <c r="E196" s="5"/>
      <c r="F196" s="5"/>
      <c r="G196" s="5"/>
    </row>
    <row r="197" spans="1:8" x14ac:dyDescent="0.2">
      <c r="A197" s="10" t="s">
        <v>14</v>
      </c>
      <c r="B197" s="4">
        <v>412</v>
      </c>
      <c r="C197" s="4">
        <v>11</v>
      </c>
      <c r="D197" s="5">
        <v>27215256.899999999</v>
      </c>
      <c r="E197" s="5">
        <v>20158570.050000001</v>
      </c>
      <c r="F197" s="5">
        <f>SUM(D197-E197)</f>
        <v>7056686.8499999978</v>
      </c>
      <c r="G197" s="5">
        <f>SUM(F197*0.325)</f>
        <v>2293423.2262499994</v>
      </c>
    </row>
    <row r="198" spans="1:8" x14ac:dyDescent="0.2">
      <c r="A198" s="23" t="s">
        <v>15</v>
      </c>
      <c r="B198" s="23">
        <f>SUM(B194:B197)</f>
        <v>557</v>
      </c>
      <c r="C198" s="23">
        <f t="shared" ref="C198:G198" si="35">SUM(C194:C197)</f>
        <v>50</v>
      </c>
      <c r="D198" s="57">
        <f t="shared" si="35"/>
        <v>32190183.399999999</v>
      </c>
      <c r="E198" s="57">
        <f t="shared" si="35"/>
        <v>23833526.800000001</v>
      </c>
      <c r="F198" s="57">
        <f t="shared" si="35"/>
        <v>8356656.5999999978</v>
      </c>
      <c r="G198" s="57">
        <f t="shared" si="35"/>
        <v>2631415.3612499991</v>
      </c>
      <c r="H198" s="49"/>
    </row>
    <row r="200" spans="1:8" ht="13.5" thickBot="1" x14ac:dyDescent="0.25">
      <c r="A200" s="20" t="s">
        <v>42</v>
      </c>
      <c r="B200" s="20"/>
    </row>
    <row r="201" spans="1:8" ht="13.5" thickTop="1" x14ac:dyDescent="0.2">
      <c r="A201" s="19" t="s">
        <v>1</v>
      </c>
      <c r="B201" s="18" t="s">
        <v>2</v>
      </c>
      <c r="C201" s="18" t="s">
        <v>2</v>
      </c>
      <c r="D201" s="31" t="s">
        <v>7</v>
      </c>
      <c r="E201" s="31" t="s">
        <v>7</v>
      </c>
      <c r="F201" s="31" t="s">
        <v>5</v>
      </c>
      <c r="G201" s="38" t="s">
        <v>10</v>
      </c>
    </row>
    <row r="202" spans="1:8" ht="13.5" thickBot="1" x14ac:dyDescent="0.25">
      <c r="A202" s="17" t="s">
        <v>0</v>
      </c>
      <c r="B202" s="16" t="s">
        <v>3</v>
      </c>
      <c r="C202" s="16" t="s">
        <v>4</v>
      </c>
      <c r="D202" s="33" t="s">
        <v>8</v>
      </c>
      <c r="E202" s="33" t="s">
        <v>9</v>
      </c>
      <c r="F202" s="33" t="s">
        <v>6</v>
      </c>
      <c r="G202" s="34" t="s">
        <v>11</v>
      </c>
    </row>
    <row r="203" spans="1:8" ht="13.5" thickTop="1" x14ac:dyDescent="0.2">
      <c r="A203" s="10" t="s">
        <v>12</v>
      </c>
      <c r="B203" s="2">
        <v>113</v>
      </c>
      <c r="C203" s="2">
        <v>34</v>
      </c>
      <c r="D203" s="1">
        <v>4390227.5</v>
      </c>
      <c r="E203" s="1">
        <v>3251343</v>
      </c>
      <c r="F203" s="1">
        <f>SUM(D203-E203)</f>
        <v>1138884.5</v>
      </c>
      <c r="G203" s="1">
        <f>SUM(F203*0.26)</f>
        <v>296109.97000000003</v>
      </c>
    </row>
    <row r="204" spans="1:8" x14ac:dyDescent="0.2">
      <c r="A204" s="10" t="s">
        <v>13</v>
      </c>
      <c r="B204" s="2">
        <v>47</v>
      </c>
      <c r="C204" s="2">
        <v>15</v>
      </c>
      <c r="D204" s="1">
        <v>1223996.55</v>
      </c>
      <c r="E204" s="1">
        <v>903514.75</v>
      </c>
      <c r="F204" s="1">
        <f>SUM(D204-E204)</f>
        <v>320481.80000000005</v>
      </c>
      <c r="G204" s="1">
        <f t="shared" ref="G204" si="36">SUM(F204*0.26)</f>
        <v>83325.268000000011</v>
      </c>
    </row>
    <row r="205" spans="1:8" x14ac:dyDescent="0.2">
      <c r="A205" s="10" t="s">
        <v>16</v>
      </c>
      <c r="B205" s="44"/>
      <c r="C205" s="44"/>
      <c r="D205" s="5"/>
      <c r="E205" s="5"/>
      <c r="F205" s="5">
        <f>SUM(D205-E205)</f>
        <v>0</v>
      </c>
      <c r="G205" s="5"/>
    </row>
    <row r="206" spans="1:8" x14ac:dyDescent="0.2">
      <c r="A206" s="10" t="s">
        <v>17</v>
      </c>
      <c r="B206" s="2">
        <v>79</v>
      </c>
      <c r="C206" s="2">
        <v>2</v>
      </c>
      <c r="D206" s="1">
        <v>2403750</v>
      </c>
      <c r="E206" s="1">
        <v>1836239.85</v>
      </c>
      <c r="F206" s="1">
        <f>SUM(D206-E206)</f>
        <v>567510.14999999991</v>
      </c>
      <c r="G206" s="1">
        <f>SUM(F206*0.18)</f>
        <v>102151.82699999998</v>
      </c>
    </row>
    <row r="207" spans="1:8" x14ac:dyDescent="0.2">
      <c r="A207" s="10" t="s">
        <v>14</v>
      </c>
      <c r="B207" s="4">
        <v>721</v>
      </c>
      <c r="C207" s="4">
        <v>16</v>
      </c>
      <c r="D207" s="1">
        <v>70564398.049999997</v>
      </c>
      <c r="E207" s="5">
        <v>53031607.299999997</v>
      </c>
      <c r="F207" s="5">
        <f>SUM(D207-E207)</f>
        <v>17532790.75</v>
      </c>
      <c r="G207" s="1">
        <f>SUM(F207*0.325)</f>
        <v>5698156.9937500004</v>
      </c>
    </row>
    <row r="208" spans="1:8" x14ac:dyDescent="0.2">
      <c r="A208" s="23" t="s">
        <v>15</v>
      </c>
      <c r="B208" s="23">
        <f t="shared" ref="B208:G208" si="37">SUM(B203:B207)</f>
        <v>960</v>
      </c>
      <c r="C208" s="23">
        <f t="shared" si="37"/>
        <v>67</v>
      </c>
      <c r="D208" s="36">
        <f t="shared" si="37"/>
        <v>78582372.099999994</v>
      </c>
      <c r="E208" s="36">
        <f t="shared" si="37"/>
        <v>59022704.899999999</v>
      </c>
      <c r="F208" s="36">
        <f t="shared" si="37"/>
        <v>19559667.199999999</v>
      </c>
      <c r="G208" s="36">
        <f t="shared" si="37"/>
        <v>6179744.0587500008</v>
      </c>
      <c r="H208" s="49"/>
    </row>
    <row r="210" spans="1:8" ht="13.5" thickBot="1" x14ac:dyDescent="0.25">
      <c r="A210" s="20" t="s">
        <v>43</v>
      </c>
      <c r="B210" s="20"/>
    </row>
    <row r="211" spans="1:8" ht="13.5" thickTop="1" x14ac:dyDescent="0.2">
      <c r="A211" s="19" t="s">
        <v>1</v>
      </c>
      <c r="B211" s="18" t="s">
        <v>2</v>
      </c>
      <c r="C211" s="18" t="s">
        <v>2</v>
      </c>
      <c r="D211" s="31" t="s">
        <v>7</v>
      </c>
      <c r="E211" s="31" t="s">
        <v>7</v>
      </c>
      <c r="F211" s="31" t="s">
        <v>5</v>
      </c>
      <c r="G211" s="38" t="s">
        <v>10</v>
      </c>
    </row>
    <row r="212" spans="1:8" ht="13.5" thickBot="1" x14ac:dyDescent="0.25">
      <c r="A212" s="17" t="s">
        <v>0</v>
      </c>
      <c r="B212" s="16" t="s">
        <v>3</v>
      </c>
      <c r="C212" s="16" t="s">
        <v>4</v>
      </c>
      <c r="D212" s="33" t="s">
        <v>8</v>
      </c>
      <c r="E212" s="33" t="s">
        <v>9</v>
      </c>
      <c r="F212" s="33" t="s">
        <v>6</v>
      </c>
      <c r="G212" s="34" t="s">
        <v>11</v>
      </c>
    </row>
    <row r="213" spans="1:8" ht="13.5" thickTop="1" x14ac:dyDescent="0.2">
      <c r="A213" s="10" t="s">
        <v>12</v>
      </c>
      <c r="B213" s="4">
        <v>94</v>
      </c>
      <c r="C213" s="4">
        <v>27</v>
      </c>
      <c r="D213" s="5">
        <v>3746652</v>
      </c>
      <c r="E213" s="5">
        <v>2703405.7</v>
      </c>
      <c r="F213" s="5">
        <f>SUM(D213-E213)</f>
        <v>1043246.2999999998</v>
      </c>
      <c r="G213" s="5">
        <f>SUM(F213*0.26)</f>
        <v>271244.03799999994</v>
      </c>
    </row>
    <row r="214" spans="1:8" x14ac:dyDescent="0.2">
      <c r="A214" s="10" t="s">
        <v>13</v>
      </c>
      <c r="B214" s="4">
        <v>12</v>
      </c>
      <c r="C214" s="4">
        <v>4</v>
      </c>
      <c r="D214" s="5">
        <v>140599</v>
      </c>
      <c r="E214" s="5">
        <v>99293.55</v>
      </c>
      <c r="F214" s="5">
        <f t="shared" ref="F214:F216" si="38">SUM(D214-E214)</f>
        <v>41305.449999999997</v>
      </c>
      <c r="G214" s="5">
        <f t="shared" ref="G214:G215" si="39">SUM(F214*0.26)</f>
        <v>10739.416999999999</v>
      </c>
    </row>
    <row r="215" spans="1:8" x14ac:dyDescent="0.2">
      <c r="A215" s="10" t="s">
        <v>16</v>
      </c>
      <c r="B215" s="4">
        <v>3</v>
      </c>
      <c r="C215" s="4">
        <v>1</v>
      </c>
      <c r="D215" s="5">
        <v>18337</v>
      </c>
      <c r="E215" s="5">
        <v>11669.5</v>
      </c>
      <c r="F215" s="5">
        <f t="shared" si="38"/>
        <v>6667.5</v>
      </c>
      <c r="G215" s="5">
        <f t="shared" si="39"/>
        <v>1733.55</v>
      </c>
    </row>
    <row r="216" spans="1:8" x14ac:dyDescent="0.2">
      <c r="A216" s="10" t="s">
        <v>14</v>
      </c>
      <c r="B216" s="4">
        <v>226</v>
      </c>
      <c r="C216" s="4">
        <v>6</v>
      </c>
      <c r="D216" s="5">
        <v>12663888.25</v>
      </c>
      <c r="E216" s="5">
        <v>9585236.5</v>
      </c>
      <c r="F216" s="5">
        <f t="shared" si="38"/>
        <v>3078651.75</v>
      </c>
      <c r="G216" s="5">
        <f>SUM(F216*0.325)</f>
        <v>1000561.81875</v>
      </c>
    </row>
    <row r="217" spans="1:8" x14ac:dyDescent="0.2">
      <c r="A217" s="23" t="s">
        <v>15</v>
      </c>
      <c r="B217" s="23">
        <f t="shared" ref="B217:G217" si="40">SUM(B213:B216)</f>
        <v>335</v>
      </c>
      <c r="C217" s="23">
        <f t="shared" si="40"/>
        <v>38</v>
      </c>
      <c r="D217" s="36">
        <f t="shared" si="40"/>
        <v>16569476.25</v>
      </c>
      <c r="E217" s="36">
        <f t="shared" si="40"/>
        <v>12399605.25</v>
      </c>
      <c r="F217" s="36">
        <f t="shared" si="40"/>
        <v>4169871</v>
      </c>
      <c r="G217" s="36">
        <f t="shared" si="40"/>
        <v>1284278.82375</v>
      </c>
      <c r="H217" s="49"/>
    </row>
    <row r="219" spans="1:8" ht="13.5" thickBot="1" x14ac:dyDescent="0.25">
      <c r="A219" s="20" t="s">
        <v>44</v>
      </c>
      <c r="B219" s="20"/>
    </row>
    <row r="220" spans="1:8" ht="13.5" thickTop="1" x14ac:dyDescent="0.2">
      <c r="A220" s="19" t="s">
        <v>1</v>
      </c>
      <c r="B220" s="18" t="s">
        <v>2</v>
      </c>
      <c r="C220" s="18" t="s">
        <v>2</v>
      </c>
      <c r="D220" s="31" t="s">
        <v>7</v>
      </c>
      <c r="E220" s="31" t="s">
        <v>7</v>
      </c>
      <c r="F220" s="31" t="s">
        <v>5</v>
      </c>
      <c r="G220" s="38" t="s">
        <v>10</v>
      </c>
    </row>
    <row r="221" spans="1:8" ht="13.5" thickBot="1" x14ac:dyDescent="0.25">
      <c r="A221" s="17" t="s">
        <v>0</v>
      </c>
      <c r="B221" s="16" t="s">
        <v>3</v>
      </c>
      <c r="C221" s="16" t="s">
        <v>4</v>
      </c>
      <c r="D221" s="33" t="s">
        <v>8</v>
      </c>
      <c r="E221" s="33" t="s">
        <v>9</v>
      </c>
      <c r="F221" s="33" t="s">
        <v>6</v>
      </c>
      <c r="G221" s="34" t="s">
        <v>11</v>
      </c>
    </row>
    <row r="222" spans="1:8" ht="13.5" thickTop="1" x14ac:dyDescent="0.2">
      <c r="A222" s="10" t="s">
        <v>12</v>
      </c>
      <c r="B222" s="4">
        <v>4</v>
      </c>
      <c r="C222" s="4">
        <v>1</v>
      </c>
      <c r="D222" s="5">
        <v>298582</v>
      </c>
      <c r="E222" s="5">
        <v>205753.35</v>
      </c>
      <c r="F222" s="5">
        <f>SUM(D222-E222)</f>
        <v>92828.65</v>
      </c>
      <c r="G222" s="5">
        <f>SUM(F222*0.26)</f>
        <v>24135.449000000001</v>
      </c>
    </row>
    <row r="223" spans="1:8" x14ac:dyDescent="0.2">
      <c r="A223" s="10" t="s">
        <v>13</v>
      </c>
      <c r="B223" s="4">
        <v>17</v>
      </c>
      <c r="C223" s="4">
        <v>5</v>
      </c>
      <c r="D223" s="5">
        <v>516757.7</v>
      </c>
      <c r="E223" s="5">
        <v>349454.05</v>
      </c>
      <c r="F223" s="5">
        <f>SUM(D223-E223)</f>
        <v>167303.65000000002</v>
      </c>
      <c r="G223" s="5">
        <f>SUM(F223*0.26)</f>
        <v>43498.949000000008</v>
      </c>
    </row>
    <row r="224" spans="1:8" x14ac:dyDescent="0.2">
      <c r="A224" s="23" t="s">
        <v>15</v>
      </c>
      <c r="B224" s="23">
        <f t="shared" ref="B224:G224" si="41">SUM(B222:B223)</f>
        <v>21</v>
      </c>
      <c r="C224" s="23">
        <f t="shared" si="41"/>
        <v>6</v>
      </c>
      <c r="D224" s="36">
        <f t="shared" si="41"/>
        <v>815339.7</v>
      </c>
      <c r="E224" s="36">
        <f t="shared" si="41"/>
        <v>555207.4</v>
      </c>
      <c r="F224" s="36">
        <f t="shared" si="41"/>
        <v>260132.30000000002</v>
      </c>
      <c r="G224" s="36">
        <f t="shared" si="41"/>
        <v>67634.398000000016</v>
      </c>
      <c r="H224" s="49"/>
    </row>
    <row r="226" spans="1:8" ht="13.5" thickBot="1" x14ac:dyDescent="0.25">
      <c r="A226" s="20" t="s">
        <v>45</v>
      </c>
      <c r="B226" s="20"/>
    </row>
    <row r="227" spans="1:8" ht="13.5" thickTop="1" x14ac:dyDescent="0.2">
      <c r="A227" s="19" t="s">
        <v>1</v>
      </c>
      <c r="B227" s="18" t="s">
        <v>2</v>
      </c>
      <c r="C227" s="18" t="s">
        <v>2</v>
      </c>
      <c r="D227" s="31" t="s">
        <v>7</v>
      </c>
      <c r="E227" s="31" t="s">
        <v>7</v>
      </c>
      <c r="F227" s="31" t="s">
        <v>5</v>
      </c>
      <c r="G227" s="38" t="s">
        <v>10</v>
      </c>
    </row>
    <row r="228" spans="1:8" ht="13.5" thickBot="1" x14ac:dyDescent="0.25">
      <c r="A228" s="17" t="s">
        <v>0</v>
      </c>
      <c r="B228" s="16" t="s">
        <v>3</v>
      </c>
      <c r="C228" s="16" t="s">
        <v>4</v>
      </c>
      <c r="D228" s="33" t="s">
        <v>8</v>
      </c>
      <c r="E228" s="33" t="s">
        <v>9</v>
      </c>
      <c r="F228" s="33" t="s">
        <v>6</v>
      </c>
      <c r="G228" s="34" t="s">
        <v>11</v>
      </c>
    </row>
    <row r="229" spans="1:8" ht="13.5" thickTop="1" x14ac:dyDescent="0.2">
      <c r="A229" s="10" t="s">
        <v>12</v>
      </c>
      <c r="B229" s="4">
        <v>179</v>
      </c>
      <c r="C229" s="4">
        <v>52</v>
      </c>
      <c r="D229" s="5">
        <v>6939815.7000000002</v>
      </c>
      <c r="E229" s="5">
        <v>5115241.5999999996</v>
      </c>
      <c r="F229" s="5">
        <f>SUM(D229-E229)</f>
        <v>1824574.1000000006</v>
      </c>
      <c r="G229" s="5">
        <f t="shared" ref="G229:G230" si="42">SUM(F229*0.26)</f>
        <v>474389.26600000018</v>
      </c>
    </row>
    <row r="230" spans="1:8" x14ac:dyDescent="0.2">
      <c r="A230" s="10" t="s">
        <v>13</v>
      </c>
      <c r="B230" s="4">
        <v>98</v>
      </c>
      <c r="C230" s="4">
        <v>29</v>
      </c>
      <c r="D230" s="5">
        <v>3530528</v>
      </c>
      <c r="E230" s="5">
        <v>2563628.25</v>
      </c>
      <c r="F230" s="5">
        <f t="shared" ref="F230" si="43">SUM(D230-E230)</f>
        <v>966899.75</v>
      </c>
      <c r="G230" s="5">
        <f t="shared" si="42"/>
        <v>251393.935</v>
      </c>
    </row>
    <row r="231" spans="1:8" x14ac:dyDescent="0.2">
      <c r="A231" s="10" t="s">
        <v>16</v>
      </c>
      <c r="B231" s="44"/>
      <c r="C231" s="44"/>
      <c r="D231" s="5"/>
      <c r="E231" s="5"/>
      <c r="F231" s="5">
        <f>SUM(D231-E231)</f>
        <v>0</v>
      </c>
      <c r="G231" s="5"/>
    </row>
    <row r="232" spans="1:8" x14ac:dyDescent="0.2">
      <c r="A232" s="10" t="s">
        <v>17</v>
      </c>
      <c r="B232" s="4">
        <v>68</v>
      </c>
      <c r="C232" s="4">
        <v>1</v>
      </c>
      <c r="D232" s="5">
        <v>4636031.3499999996</v>
      </c>
      <c r="E232" s="5">
        <v>3530805.85</v>
      </c>
      <c r="F232" s="5">
        <f t="shared" ref="F232:F233" si="44">SUM(D232-E232)</f>
        <v>1105225.4999999995</v>
      </c>
      <c r="G232" s="5">
        <f>SUM(F232*0.18)</f>
        <v>198940.58999999991</v>
      </c>
    </row>
    <row r="233" spans="1:8" x14ac:dyDescent="0.2">
      <c r="A233" s="10" t="s">
        <v>14</v>
      </c>
      <c r="B233" s="4">
        <v>552</v>
      </c>
      <c r="C233" s="4">
        <v>12</v>
      </c>
      <c r="D233" s="5">
        <v>48650588.799999997</v>
      </c>
      <c r="E233" s="5">
        <v>36835230</v>
      </c>
      <c r="F233" s="5">
        <f t="shared" si="44"/>
        <v>11815358.799999997</v>
      </c>
      <c r="G233" s="5">
        <f>SUM(F233*0.325)</f>
        <v>3839991.6099999989</v>
      </c>
    </row>
    <row r="234" spans="1:8" x14ac:dyDescent="0.2">
      <c r="A234" s="23" t="s">
        <v>15</v>
      </c>
      <c r="B234" s="23">
        <f t="shared" ref="B234:G234" si="45">SUM(B229:B233)</f>
        <v>897</v>
      </c>
      <c r="C234" s="23">
        <f t="shared" si="45"/>
        <v>94</v>
      </c>
      <c r="D234" s="36">
        <f t="shared" si="45"/>
        <v>63756963.849999994</v>
      </c>
      <c r="E234" s="36">
        <f t="shared" si="45"/>
        <v>48044905.700000003</v>
      </c>
      <c r="F234" s="36">
        <f t="shared" si="45"/>
        <v>15712058.149999997</v>
      </c>
      <c r="G234" s="36">
        <f t="shared" si="45"/>
        <v>4764715.4009999987</v>
      </c>
      <c r="H234" s="49"/>
    </row>
    <row r="236" spans="1:8" ht="13.5" thickBot="1" x14ac:dyDescent="0.25">
      <c r="A236" s="20" t="s">
        <v>46</v>
      </c>
      <c r="B236" s="20"/>
    </row>
    <row r="237" spans="1:8" ht="13.5" thickTop="1" x14ac:dyDescent="0.2">
      <c r="A237" s="19" t="s">
        <v>1</v>
      </c>
      <c r="B237" s="18" t="s">
        <v>2</v>
      </c>
      <c r="C237" s="18" t="s">
        <v>2</v>
      </c>
      <c r="D237" s="31" t="s">
        <v>7</v>
      </c>
      <c r="E237" s="31" t="s">
        <v>7</v>
      </c>
      <c r="F237" s="31" t="s">
        <v>5</v>
      </c>
      <c r="G237" s="38" t="s">
        <v>10</v>
      </c>
    </row>
    <row r="238" spans="1:8" ht="13.5" thickBot="1" x14ac:dyDescent="0.25">
      <c r="A238" s="17" t="s">
        <v>0</v>
      </c>
      <c r="B238" s="16" t="s">
        <v>3</v>
      </c>
      <c r="C238" s="16" t="s">
        <v>4</v>
      </c>
      <c r="D238" s="33" t="s">
        <v>8</v>
      </c>
      <c r="E238" s="33" t="s">
        <v>9</v>
      </c>
      <c r="F238" s="33" t="s">
        <v>6</v>
      </c>
      <c r="G238" s="34" t="s">
        <v>11</v>
      </c>
    </row>
    <row r="239" spans="1:8" ht="13.5" thickTop="1" x14ac:dyDescent="0.2">
      <c r="A239" s="10" t="s">
        <v>12</v>
      </c>
      <c r="B239" s="4">
        <v>30</v>
      </c>
      <c r="C239" s="4">
        <v>8</v>
      </c>
      <c r="D239" s="5">
        <v>1222300</v>
      </c>
      <c r="E239" s="5">
        <v>880148.05</v>
      </c>
      <c r="F239" s="5">
        <f>SUM(D239-E239)</f>
        <v>342151.94999999995</v>
      </c>
      <c r="G239" s="5">
        <f t="shared" ref="G239:G240" si="46">SUM(F239*0.26)</f>
        <v>88959.506999999998</v>
      </c>
    </row>
    <row r="240" spans="1:8" x14ac:dyDescent="0.2">
      <c r="A240" s="10" t="s">
        <v>13</v>
      </c>
      <c r="B240" s="4">
        <v>7</v>
      </c>
      <c r="C240" s="4">
        <v>2</v>
      </c>
      <c r="D240" s="5">
        <v>240604.7</v>
      </c>
      <c r="E240" s="5">
        <v>165315.54999999999</v>
      </c>
      <c r="F240" s="5">
        <f>SUM(D240-E240)</f>
        <v>75289.150000000023</v>
      </c>
      <c r="G240" s="5">
        <f t="shared" si="46"/>
        <v>19575.179000000007</v>
      </c>
    </row>
    <row r="241" spans="1:8" x14ac:dyDescent="0.2">
      <c r="A241" s="10" t="s">
        <v>14</v>
      </c>
      <c r="B241" s="4">
        <v>338</v>
      </c>
      <c r="C241" s="4">
        <v>9</v>
      </c>
      <c r="D241" s="5">
        <v>25373580.699999999</v>
      </c>
      <c r="E241" s="5">
        <v>19245286.75</v>
      </c>
      <c r="F241" s="5">
        <f>SUM(D241-E241)</f>
        <v>6128293.9499999993</v>
      </c>
      <c r="G241" s="5">
        <f>SUM(F241*0.325)</f>
        <v>1991695.5337499997</v>
      </c>
    </row>
    <row r="242" spans="1:8" x14ac:dyDescent="0.2">
      <c r="A242" s="23" t="s">
        <v>15</v>
      </c>
      <c r="B242" s="23">
        <f>SUM(B239:B241)</f>
        <v>375</v>
      </c>
      <c r="C242" s="23">
        <f>SUM(C239:C241)</f>
        <v>19</v>
      </c>
      <c r="D242" s="36">
        <f t="shared" ref="D242:G242" si="47">SUM(D239:D241)</f>
        <v>26836485.399999999</v>
      </c>
      <c r="E242" s="36">
        <f t="shared" si="47"/>
        <v>20290750.350000001</v>
      </c>
      <c r="F242" s="36">
        <f t="shared" si="47"/>
        <v>6545735.0499999989</v>
      </c>
      <c r="G242" s="36">
        <f t="shared" si="47"/>
        <v>2100230.2197499997</v>
      </c>
      <c r="H242" s="49"/>
    </row>
    <row r="244" spans="1:8" ht="13.5" thickBot="1" x14ac:dyDescent="0.25">
      <c r="A244" s="20" t="s">
        <v>47</v>
      </c>
      <c r="B244" s="20"/>
    </row>
    <row r="245" spans="1:8" ht="13.5" thickTop="1" x14ac:dyDescent="0.2">
      <c r="A245" s="19" t="s">
        <v>1</v>
      </c>
      <c r="B245" s="18" t="s">
        <v>2</v>
      </c>
      <c r="C245" s="18" t="s">
        <v>2</v>
      </c>
      <c r="D245" s="31" t="s">
        <v>7</v>
      </c>
      <c r="E245" s="31" t="s">
        <v>7</v>
      </c>
      <c r="F245" s="31" t="s">
        <v>5</v>
      </c>
      <c r="G245" s="38" t="s">
        <v>10</v>
      </c>
    </row>
    <row r="246" spans="1:8" ht="13.5" thickBot="1" x14ac:dyDescent="0.25">
      <c r="A246" s="17" t="s">
        <v>0</v>
      </c>
      <c r="B246" s="16" t="s">
        <v>3</v>
      </c>
      <c r="C246" s="16" t="s">
        <v>4</v>
      </c>
      <c r="D246" s="33" t="s">
        <v>8</v>
      </c>
      <c r="E246" s="33" t="s">
        <v>9</v>
      </c>
      <c r="F246" s="33" t="s">
        <v>6</v>
      </c>
      <c r="G246" s="34" t="s">
        <v>11</v>
      </c>
    </row>
    <row r="247" spans="1:8" ht="13.5" thickTop="1" x14ac:dyDescent="0.2">
      <c r="A247" s="10" t="s">
        <v>12</v>
      </c>
      <c r="B247" s="4">
        <v>37</v>
      </c>
      <c r="C247" s="4">
        <v>11</v>
      </c>
      <c r="D247" s="5">
        <v>998870</v>
      </c>
      <c r="E247" s="5">
        <v>702018.85</v>
      </c>
      <c r="F247" s="5">
        <f>SUM(D247-E247)</f>
        <v>296851.15000000002</v>
      </c>
      <c r="G247" s="5">
        <f t="shared" ref="G247:G248" si="48">SUM(F247*0.26)</f>
        <v>77181.299000000014</v>
      </c>
    </row>
    <row r="248" spans="1:8" x14ac:dyDescent="0.2">
      <c r="A248" s="10" t="s">
        <v>13</v>
      </c>
      <c r="B248" s="4">
        <v>18</v>
      </c>
      <c r="C248" s="4">
        <v>6</v>
      </c>
      <c r="D248" s="5">
        <v>217314.35</v>
      </c>
      <c r="E248" s="5">
        <v>166638.65</v>
      </c>
      <c r="F248" s="5">
        <f t="shared" ref="F248:F249" si="49">SUM(D248-E248)</f>
        <v>50675.700000000012</v>
      </c>
      <c r="G248" s="5">
        <f t="shared" si="48"/>
        <v>13175.682000000004</v>
      </c>
    </row>
    <row r="249" spans="1:8" x14ac:dyDescent="0.2">
      <c r="A249" s="10" t="s">
        <v>14</v>
      </c>
      <c r="B249" s="4">
        <v>581</v>
      </c>
      <c r="C249" s="4">
        <v>13</v>
      </c>
      <c r="D249" s="5">
        <v>42963750.399999999</v>
      </c>
      <c r="E249" s="5">
        <v>32968497.300000001</v>
      </c>
      <c r="F249" s="5">
        <f t="shared" si="49"/>
        <v>9995253.0999999978</v>
      </c>
      <c r="G249" s="5">
        <f>SUM(F249*0.325)</f>
        <v>3248457.2574999994</v>
      </c>
    </row>
    <row r="250" spans="1:8" x14ac:dyDescent="0.2">
      <c r="A250" s="23" t="s">
        <v>15</v>
      </c>
      <c r="B250" s="23">
        <f t="shared" ref="B250:G250" si="50">SUM(B247:B249)</f>
        <v>636</v>
      </c>
      <c r="C250" s="23">
        <f t="shared" si="50"/>
        <v>30</v>
      </c>
      <c r="D250" s="36">
        <f t="shared" si="50"/>
        <v>44179934.75</v>
      </c>
      <c r="E250" s="36">
        <f t="shared" si="50"/>
        <v>33837154.799999997</v>
      </c>
      <c r="F250" s="36">
        <f t="shared" si="50"/>
        <v>10342779.949999997</v>
      </c>
      <c r="G250" s="36">
        <f t="shared" si="50"/>
        <v>3338814.2384999995</v>
      </c>
      <c r="H250" s="49"/>
    </row>
    <row r="252" spans="1:8" ht="13.5" thickBot="1" x14ac:dyDescent="0.25">
      <c r="A252" s="20" t="s">
        <v>48</v>
      </c>
      <c r="B252" s="20"/>
    </row>
    <row r="253" spans="1:8" ht="13.5" thickTop="1" x14ac:dyDescent="0.2">
      <c r="A253" s="19" t="s">
        <v>1</v>
      </c>
      <c r="B253" s="18" t="s">
        <v>2</v>
      </c>
      <c r="C253" s="18" t="s">
        <v>2</v>
      </c>
      <c r="D253" s="31" t="s">
        <v>7</v>
      </c>
      <c r="E253" s="31" t="s">
        <v>7</v>
      </c>
      <c r="F253" s="31" t="s">
        <v>5</v>
      </c>
      <c r="G253" s="38" t="s">
        <v>10</v>
      </c>
    </row>
    <row r="254" spans="1:8" ht="13.5" thickBot="1" x14ac:dyDescent="0.25">
      <c r="A254" s="17" t="s">
        <v>0</v>
      </c>
      <c r="B254" s="16" t="s">
        <v>3</v>
      </c>
      <c r="C254" s="16" t="s">
        <v>4</v>
      </c>
      <c r="D254" s="33" t="s">
        <v>8</v>
      </c>
      <c r="E254" s="33" t="s">
        <v>9</v>
      </c>
      <c r="F254" s="33" t="s">
        <v>6</v>
      </c>
      <c r="G254" s="34" t="s">
        <v>11</v>
      </c>
    </row>
    <row r="255" spans="1:8" ht="13.5" thickTop="1" x14ac:dyDescent="0.2">
      <c r="A255" s="10" t="s">
        <v>12</v>
      </c>
      <c r="B255" s="4">
        <v>10</v>
      </c>
      <c r="C255" s="4">
        <v>3</v>
      </c>
      <c r="D255" s="5">
        <v>358074.45</v>
      </c>
      <c r="E255" s="5">
        <v>249908.35</v>
      </c>
      <c r="F255" s="5">
        <f>SUM(D255-E255)</f>
        <v>108166.1</v>
      </c>
      <c r="G255" s="5">
        <f t="shared" ref="G255:G256" si="51">SUM(F255*0.26)</f>
        <v>28123.186000000002</v>
      </c>
    </row>
    <row r="256" spans="1:8" x14ac:dyDescent="0.2">
      <c r="A256" s="10" t="s">
        <v>13</v>
      </c>
      <c r="B256" s="4">
        <v>10</v>
      </c>
      <c r="C256" s="4">
        <v>3</v>
      </c>
      <c r="D256" s="5">
        <v>165957.1</v>
      </c>
      <c r="E256" s="5">
        <v>131751.20000000001</v>
      </c>
      <c r="F256" s="5">
        <f>SUM(D256-E256)</f>
        <v>34205.899999999994</v>
      </c>
      <c r="G256" s="5">
        <f t="shared" si="51"/>
        <v>8893.5339999999997</v>
      </c>
    </row>
    <row r="257" spans="1:10" x14ac:dyDescent="0.2">
      <c r="A257" s="10" t="s">
        <v>14</v>
      </c>
      <c r="B257" s="4">
        <v>73</v>
      </c>
      <c r="C257" s="4">
        <v>2</v>
      </c>
      <c r="D257" s="5">
        <v>5623431.0999999996</v>
      </c>
      <c r="E257" s="5">
        <v>4175377.8</v>
      </c>
      <c r="F257" s="5">
        <f>SUM(D257-E257)</f>
        <v>1448053.2999999998</v>
      </c>
      <c r="G257" s="5">
        <f>SUM(F257*0.325)</f>
        <v>470617.32249999995</v>
      </c>
    </row>
    <row r="258" spans="1:10" x14ac:dyDescent="0.2">
      <c r="A258" s="23" t="s">
        <v>15</v>
      </c>
      <c r="B258" s="23">
        <f t="shared" ref="B258:G258" si="52">SUM(B255:B257)</f>
        <v>93</v>
      </c>
      <c r="C258" s="23">
        <f t="shared" si="52"/>
        <v>8</v>
      </c>
      <c r="D258" s="36">
        <f t="shared" si="52"/>
        <v>6147462.6499999994</v>
      </c>
      <c r="E258" s="36">
        <f t="shared" si="52"/>
        <v>4557037.3499999996</v>
      </c>
      <c r="F258" s="36">
        <f t="shared" si="52"/>
        <v>1590425.2999999998</v>
      </c>
      <c r="G258" s="36">
        <f t="shared" si="52"/>
        <v>507634.04249999998</v>
      </c>
      <c r="H258" s="49"/>
    </row>
    <row r="259" spans="1:10" x14ac:dyDescent="0.2">
      <c r="A259" s="10"/>
      <c r="B259" s="10"/>
      <c r="C259" s="10"/>
      <c r="H259" s="41"/>
      <c r="I259" s="1"/>
      <c r="J259" s="50"/>
    </row>
    <row r="260" spans="1:10" ht="15.75" x14ac:dyDescent="0.25">
      <c r="A260" s="63" t="s">
        <v>49</v>
      </c>
      <c r="B260" s="63"/>
      <c r="C260" s="63"/>
      <c r="D260" s="63"/>
      <c r="E260" s="63"/>
      <c r="I260" s="1"/>
      <c r="J260" s="50"/>
    </row>
    <row r="261" spans="1:10" ht="16.5" thickBot="1" x14ac:dyDescent="0.3">
      <c r="A261" s="14"/>
      <c r="B261" s="14"/>
      <c r="C261" s="14"/>
      <c r="D261" s="39"/>
      <c r="E261" s="39"/>
      <c r="I261" s="1"/>
    </row>
    <row r="262" spans="1:10" ht="13.5" customHeight="1" thickTop="1" x14ac:dyDescent="0.2">
      <c r="A262" s="64" t="s">
        <v>54</v>
      </c>
      <c r="B262" s="66" t="s">
        <v>67</v>
      </c>
      <c r="C262" s="68" t="s">
        <v>68</v>
      </c>
      <c r="D262" s="58" t="s">
        <v>65</v>
      </c>
      <c r="E262" s="58" t="s">
        <v>64</v>
      </c>
      <c r="F262" s="58" t="s">
        <v>62</v>
      </c>
      <c r="G262" s="60" t="s">
        <v>63</v>
      </c>
    </row>
    <row r="263" spans="1:10" ht="13.5" thickBot="1" x14ac:dyDescent="0.25">
      <c r="A263" s="65"/>
      <c r="B263" s="67"/>
      <c r="C263" s="69"/>
      <c r="D263" s="59"/>
      <c r="E263" s="59"/>
      <c r="F263" s="59"/>
      <c r="G263" s="61"/>
    </row>
    <row r="264" spans="1:10" ht="13.5" thickTop="1" x14ac:dyDescent="0.2"/>
    <row r="265" spans="1:10" x14ac:dyDescent="0.2">
      <c r="A265" s="6" t="s">
        <v>12</v>
      </c>
      <c r="B265" s="28">
        <f>SUMIF($A$1:$A$258,"TYPE 1",$B$1:$B$258)+22</f>
        <v>2688</v>
      </c>
      <c r="C265" s="28">
        <f>SUMIF($A$1:$A$258,"TYPE 1",$C$1:$C$258)</f>
        <v>787</v>
      </c>
      <c r="D265" s="27">
        <f>SUMIF($A$1:$A$258,"TYPE 1",$D$1:$D$258)</f>
        <v>111413138.55</v>
      </c>
      <c r="E265" s="27">
        <f>SUMIF($A$1:$A$258,"TYPE 1",$E$1:$E$258)</f>
        <v>80700110.849999964</v>
      </c>
      <c r="F265" s="27">
        <f>SUMIF($A$1:$A$258,"TYPE 1",$F$1:$F$258)</f>
        <v>30713027.700000003</v>
      </c>
      <c r="G265" s="27">
        <f>SUMIF($A$1:$A$258,"TYPE 1",$G$1:$G$258)</f>
        <v>7985387.2020000005</v>
      </c>
    </row>
    <row r="266" spans="1:10" x14ac:dyDescent="0.2">
      <c r="A266" s="6" t="s">
        <v>13</v>
      </c>
      <c r="B266" s="28">
        <f>SUMIF($A$1:$A$258,"TYPE 2",$B$1:$B$258)</f>
        <v>1197</v>
      </c>
      <c r="C266" s="28">
        <f>SUMIF($A$1:$A$258,"TYPE 2",$C$1:$C$258)</f>
        <v>382</v>
      </c>
      <c r="D266" s="27">
        <f>SUMIF($A$1:$A$258,"TYPE 2",$D$1:$D$258)</f>
        <v>40449588.900000006</v>
      </c>
      <c r="E266" s="27">
        <f>SUMIF($A$1:$A$258,"TYPE 2",$E$1:$E$258)</f>
        <v>29297299.649999995</v>
      </c>
      <c r="F266" s="27">
        <f>SUMIF($A$1:$A$258,"TYPE 2",$F$1:$F$258)</f>
        <v>11152289.249999998</v>
      </c>
      <c r="G266" s="27">
        <f>SUMIF($A$1:$A$258,"TYPE 2",$G$1:$G$258)</f>
        <v>2899595.2050000001</v>
      </c>
    </row>
    <row r="267" spans="1:10" x14ac:dyDescent="0.2">
      <c r="A267" s="6" t="s">
        <v>16</v>
      </c>
      <c r="B267" s="28">
        <f>SUMIF($A$1:$A$258,"TYPE 3",$B$1:$B$258)</f>
        <v>33</v>
      </c>
      <c r="C267" s="28">
        <f>SUMIF($A$1:$A$258,"TYPE 3",$C$1:$C$258)</f>
        <v>5</v>
      </c>
      <c r="D267" s="27">
        <f>SUMIF($A$1:$A$258,"TYPE 3",$D$1:$D$258)</f>
        <v>1206288.8500000001</v>
      </c>
      <c r="E267" s="27">
        <f>SUMIF($A$1:$A$258,"TYPE 3",$E$1:$E$258)</f>
        <v>927870.35</v>
      </c>
      <c r="F267" s="27">
        <f>SUMIF($A$1:$A$258,"TYPE 3",$F$1:$F$258)</f>
        <v>278418.50000000006</v>
      </c>
      <c r="G267" s="27">
        <f>SUMIF($A$1:$A$258,"TYPE 3",$G$1:$G$258)</f>
        <v>72388.810000000027</v>
      </c>
    </row>
    <row r="268" spans="1:10" x14ac:dyDescent="0.2">
      <c r="A268" s="6" t="s">
        <v>17</v>
      </c>
      <c r="B268" s="28">
        <f>SUMIF($A$1:$A$258,"TYPE 4",$B$1:$B$258)</f>
        <v>1079</v>
      </c>
      <c r="C268" s="28">
        <f>SUMIF($A$1:$A$258,"TYPE 4",$C$1:$C$258)</f>
        <v>15</v>
      </c>
      <c r="D268" s="27">
        <f>SUMIF($A$1:$A$258,"TYPE 4",$D$1:$D$258)</f>
        <v>66157516.149999991</v>
      </c>
      <c r="E268" s="27">
        <f>SUMIF($A$1:$A$258,"TYPE 4",$E$1:$E$258)</f>
        <v>51352782.299999997</v>
      </c>
      <c r="F268" s="27">
        <f>SUMIF($A$1:$A$258,"TYPE 4",$F$1:$F$258)</f>
        <v>14804733.849999998</v>
      </c>
      <c r="G268" s="27">
        <f>SUMIF($A$1:$A$258,"TYPE 4",$G$1:$G$258)</f>
        <v>2664852.0929999989</v>
      </c>
    </row>
    <row r="269" spans="1:10" x14ac:dyDescent="0.2">
      <c r="A269" s="6" t="s">
        <v>14</v>
      </c>
      <c r="B269" s="28">
        <f>SUMIF($A$1:$A$258,"TYPE 5",$B$1:$B$258)-3</f>
        <v>8115</v>
      </c>
      <c r="C269" s="28">
        <f>SUMIF($A$1:$A$258,"TYPE 5",$C$1:$C$258)</f>
        <v>198</v>
      </c>
      <c r="D269" s="27">
        <f>SUMIF($A$1:$A$258,"TYPE 5",$D$1:$D$258)</f>
        <v>609320538.95000005</v>
      </c>
      <c r="E269" s="27">
        <f>SUMIF($A$1:$A$258,"TYPE 5",$E$1:$E$258)</f>
        <v>459525063.1500001</v>
      </c>
      <c r="F269" s="27">
        <f>SUMIF($A$1:$A$258,"TYPE 5",$F$1:$F$258)</f>
        <v>149795475.79999998</v>
      </c>
      <c r="G269" s="27">
        <f>SUMIF($A$1:$A$258,"TYPE 5",$G$1:$G$258)</f>
        <v>48683529.634999998</v>
      </c>
    </row>
    <row r="270" spans="1:10" ht="13.5" thickBot="1" x14ac:dyDescent="0.25">
      <c r="A270" s="6" t="s">
        <v>15</v>
      </c>
      <c r="B270" s="29">
        <f>SUM(B265:B269)</f>
        <v>13112</v>
      </c>
      <c r="C270" s="29">
        <f t="shared" ref="C270:E270" si="53">SUM(C265:C269)</f>
        <v>1387</v>
      </c>
      <c r="D270" s="40">
        <f>SUM(D265:D269)</f>
        <v>828547071.4000001</v>
      </c>
      <c r="E270" s="40">
        <f t="shared" si="53"/>
        <v>621803126.30000007</v>
      </c>
      <c r="F270" s="40">
        <f>SUM(F265:F269)</f>
        <v>206743945.09999996</v>
      </c>
      <c r="G270" s="40">
        <f>SUM(G265:G269)</f>
        <v>62305752.945</v>
      </c>
    </row>
    <row r="271" spans="1:10" ht="13.5" thickTop="1" x14ac:dyDescent="0.2">
      <c r="A271" s="62"/>
      <c r="B271" s="62"/>
      <c r="C271" s="62"/>
      <c r="D271" s="62"/>
      <c r="E271" s="35"/>
    </row>
    <row r="272" spans="1:10" x14ac:dyDescent="0.2">
      <c r="A272" s="6" t="s">
        <v>57</v>
      </c>
      <c r="E272" s="35"/>
    </row>
    <row r="273" spans="1:1" x14ac:dyDescent="0.2">
      <c r="A273" s="6" t="s">
        <v>58</v>
      </c>
    </row>
    <row r="274" spans="1:1" x14ac:dyDescent="0.2">
      <c r="A274" s="6" t="s">
        <v>59</v>
      </c>
    </row>
    <row r="275" spans="1:1" x14ac:dyDescent="0.2">
      <c r="A275" s="6" t="s">
        <v>60</v>
      </c>
    </row>
    <row r="276" spans="1:1" x14ac:dyDescent="0.2">
      <c r="A276" s="6" t="s">
        <v>61</v>
      </c>
    </row>
  </sheetData>
  <mergeCells count="9">
    <mergeCell ref="F262:F263"/>
    <mergeCell ref="G262:G263"/>
    <mergeCell ref="A271:D271"/>
    <mergeCell ref="A260:E260"/>
    <mergeCell ref="A262:A263"/>
    <mergeCell ref="B262:B263"/>
    <mergeCell ref="C262:C263"/>
    <mergeCell ref="D262:D263"/>
    <mergeCell ref="E262:E263"/>
  </mergeCells>
  <pageMargins left="0.5" right="0.5" top="1" bottom="0.5" header="0.25" footer="0.25"/>
  <pageSetup orientation="portrait" r:id="rId1"/>
  <headerFooter>
    <oddHeader xml:space="preserve">&amp;C&amp;"Arial,Bold" LOUISIANA STATE POLICE GAMING ENFORCEMENT DIVISION    
QUARTERLY VIDEO GAMING REVENUE REPORT      
FOURTH QUARTER FY 2026
APRIL - JUNE&amp;"Arial,Regular"
</oddHeader>
    <oddFooter>&amp;CPage &amp;P of &amp;N&amp;Rprepared by LSP Gaming Audit</oddFooter>
  </headerFooter>
  <rowBreaks count="5" manualBreakCount="5">
    <brk id="50" max="16383" man="1"/>
    <brk id="99" max="16383" man="1"/>
    <brk id="148" max="16383" man="1"/>
    <brk id="199" max="16383" man="1"/>
    <brk id="2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1st FY 2026</vt:lpstr>
      <vt:lpstr>2nd FY 2026</vt:lpstr>
      <vt:lpstr>3rd FY 2026</vt:lpstr>
      <vt:lpstr>4th FY 2026</vt:lpstr>
    </vt:vector>
  </TitlesOfParts>
  <Company>LSP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"Donder" Stevens</dc:creator>
  <cp:lastModifiedBy>Tammy Haupt (DPS)</cp:lastModifiedBy>
  <cp:lastPrinted>2026-01-06T22:24:33Z</cp:lastPrinted>
  <dcterms:created xsi:type="dcterms:W3CDTF">2001-07-11T20:25:32Z</dcterms:created>
  <dcterms:modified xsi:type="dcterms:W3CDTF">2026-08-07T23:35:18Z</dcterms:modified>
</cp:coreProperties>
</file>