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June 2001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<sst xmlns="http://schemas.openxmlformats.org/spreadsheetml/2006/main" count="69" uniqueCount="43">
  <si>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</si>
  <si>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</si>
  <si>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</si>
  <si>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</si>
  <si>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</si>
  <si>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</si>
  <si>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</si>
  <si>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</si>
  <si>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</si>
  <si>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</si>
  <si>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</si>
  <si>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</si>
  <si>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</si>
  <si>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</si>
  <si>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</si>
  <si>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</si>
  <si>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</si>
  <si>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</si>
  <si>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</si>
  <si>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</si>
  <si>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</si>
  <si>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</si>
  <si>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</si>
  <si>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</si>
  <si>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</si>
  <si>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</si>
  <si>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</si>
  <si>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</si>
  <si>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</si>
  <si>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</si>
  <si>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</si>
  <si>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</si>
  <si>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</si>
  <si>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</si>
  <si>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</si>
  <si>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</si>
  <si>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</si>
  <si>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</si>
  <si>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</si>
  <si>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JUNE 2001 </t>
  </si>
  <si>
    <t>JULY 1, 2000 -JUNE 30, 2001</t>
  </si>
  <si>
    <t>CASINO ROUGE*</t>
  </si>
  <si>
    <t>* Casino Rouge's AGR includes a $28,871 adjustment to correct reporting errors from prior periods.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</si>
</sst>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 horizontal="center"/>
      <protection/>
    </xf>
    <xf numFmtId="166" fontId="6" fillId="0" borderId="5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5" fontId="6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5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/>
    </xf>
    <xf numFmtId="3" fontId="5" fillId="0" borderId="4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164" fontId="11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4" fontId="12" fillId="0" borderId="0" xfId="0" applyFont="1" applyAlignment="1" applyProtection="1">
      <alignment/>
      <protection/>
    </xf>
    <xf numFmtId="3" fontId="5" fillId="0" borderId="4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5" fontId="6" fillId="0" borderId="7" xfId="0" applyNumberFormat="1" applyFont="1" applyBorder="1" applyAlignment="1" applyProtection="1">
      <alignment/>
      <protection/>
    </xf>
    <xf numFmtId="5" fontId="5" fillId="0" borderId="7" xfId="0" applyNumberFormat="1" applyFont="1" applyBorder="1" applyAlignment="1" applyProtection="1">
      <alignment/>
      <protection/>
    </xf>
    <xf numFmtId="5" fontId="5" fillId="0" borderId="8" xfId="0" applyNumberFormat="1" applyFont="1" applyBorder="1" applyAlignment="1" applyProtection="1">
      <alignment/>
      <protection/>
    </xf>
    <xf numFmtId="5" fontId="6" fillId="0" borderId="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2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1" customWidth="1"/>
    <col min="3" max="3" width="15.00390625" style="10" customWidth="1"/>
    <col min="4" max="4" width="12.375" style="11" customWidth="1"/>
    <col min="5" max="5" width="15.375" style="11" customWidth="1"/>
    <col min="6" max="6" width="15.625" style="11" customWidth="1"/>
    <col min="7" max="7" width="14.75390625" style="11" customWidth="1"/>
    <col min="8" max="8" width="15.50390625" style="13" customWidth="1"/>
    <col min="9" max="9" width="16.125" style="16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9" t="s">
        <v>0</v>
      </c>
      <c r="E1" s="11" t="s">
        <v>14</v>
      </c>
      <c r="G1" s="12"/>
      <c r="I1" s="14"/>
    </row>
    <row r="2" spans="2:7" ht="12.75">
      <c r="B2" s="9" t="s">
        <v>29</v>
      </c>
      <c r="F2" s="15"/>
      <c r="G2" s="12"/>
    </row>
    <row r="3" spans="2:7" ht="20.25">
      <c r="B3" s="9" t="s">
        <v>1</v>
      </c>
      <c r="D3" s="77" t="s">
        <v>39</v>
      </c>
      <c r="E3" s="76"/>
      <c r="F3" s="78"/>
      <c r="G3" s="12"/>
    </row>
    <row r="4" spans="4:7" ht="12.75">
      <c r="D4" s="17"/>
      <c r="G4" s="12"/>
    </row>
    <row r="5" spans="7:9" ht="13.5" thickBot="1">
      <c r="G5" s="12"/>
      <c r="I5" s="18"/>
    </row>
    <row r="6" spans="2:12" ht="12.75">
      <c r="B6" s="19" t="s">
        <v>32</v>
      </c>
      <c r="C6" s="20"/>
      <c r="D6" s="19" t="s">
        <v>2</v>
      </c>
      <c r="E6" s="19" t="s">
        <v>3</v>
      </c>
      <c r="F6" s="19" t="s">
        <v>3</v>
      </c>
      <c r="G6" s="19" t="s">
        <v>3</v>
      </c>
      <c r="H6" s="21" t="s">
        <v>21</v>
      </c>
      <c r="I6" s="22" t="s">
        <v>20</v>
      </c>
      <c r="K6" s="8"/>
      <c r="L6" s="8"/>
    </row>
    <row r="7" spans="2:12" ht="13.5" thickBot="1">
      <c r="B7" s="23" t="s">
        <v>33</v>
      </c>
      <c r="C7" s="24" t="s">
        <v>30</v>
      </c>
      <c r="D7" s="23" t="s">
        <v>4</v>
      </c>
      <c r="E7" s="23" t="s">
        <v>5</v>
      </c>
      <c r="F7" s="23" t="s">
        <v>6</v>
      </c>
      <c r="G7" s="23" t="s">
        <v>7</v>
      </c>
      <c r="H7" s="25" t="s">
        <v>6</v>
      </c>
      <c r="I7" s="26" t="s">
        <v>31</v>
      </c>
      <c r="K7" s="8"/>
      <c r="L7" s="8"/>
    </row>
    <row r="8" spans="1:12" s="5" customFormat="1" ht="12.75">
      <c r="A8" s="4"/>
      <c r="B8" s="27" t="s">
        <v>13</v>
      </c>
      <c r="C8" s="20">
        <v>35342</v>
      </c>
      <c r="D8" s="19">
        <v>30</v>
      </c>
      <c r="E8" s="28">
        <v>202193</v>
      </c>
      <c r="F8" s="71">
        <v>8270590</v>
      </c>
      <c r="G8" s="29">
        <f>F8*0.195</f>
        <v>1612765.05</v>
      </c>
      <c r="H8" s="71">
        <v>8640547</v>
      </c>
      <c r="I8" s="71">
        <v>10236050</v>
      </c>
      <c r="K8" s="68"/>
      <c r="L8" s="68"/>
    </row>
    <row r="9" spans="1:12" s="5" customFormat="1" ht="12.75">
      <c r="A9" s="6" t="s">
        <v>27</v>
      </c>
      <c r="B9" s="31" t="s">
        <v>9</v>
      </c>
      <c r="C9" s="32">
        <v>34442</v>
      </c>
      <c r="D9" s="33">
        <v>30</v>
      </c>
      <c r="E9" s="28">
        <v>247888</v>
      </c>
      <c r="F9" s="72">
        <v>15139898</v>
      </c>
      <c r="G9" s="30">
        <f>F9*0.195</f>
        <v>2952280.11</v>
      </c>
      <c r="H9" s="72">
        <v>13771553</v>
      </c>
      <c r="I9" s="72">
        <v>11740594</v>
      </c>
      <c r="K9" s="68"/>
      <c r="L9" s="68"/>
    </row>
    <row r="10" spans="1:12" s="5" customFormat="1" ht="12.75">
      <c r="A10" s="6"/>
      <c r="B10" s="31" t="s">
        <v>38</v>
      </c>
      <c r="C10" s="32">
        <v>36880</v>
      </c>
      <c r="D10" s="33">
        <v>30</v>
      </c>
      <c r="E10" s="28">
        <v>403087</v>
      </c>
      <c r="F10" s="73">
        <v>12559422</v>
      </c>
      <c r="G10" s="30">
        <f>F10*0.195</f>
        <v>2449087.29</v>
      </c>
      <c r="H10" s="73">
        <v>13519176</v>
      </c>
      <c r="I10" s="73">
        <v>0</v>
      </c>
      <c r="K10" s="68"/>
      <c r="L10" s="68"/>
    </row>
    <row r="11" spans="1:12" s="5" customFormat="1" ht="12.75">
      <c r="A11" s="7"/>
      <c r="B11" s="31" t="s">
        <v>10</v>
      </c>
      <c r="C11" s="32">
        <v>34524</v>
      </c>
      <c r="D11" s="33">
        <v>30</v>
      </c>
      <c r="E11" s="28">
        <v>285183</v>
      </c>
      <c r="F11" s="72">
        <v>21547871</v>
      </c>
      <c r="G11" s="30">
        <f>F11*0.195</f>
        <v>4201834.845</v>
      </c>
      <c r="H11" s="72">
        <v>20055177</v>
      </c>
      <c r="I11" s="73">
        <v>21737519</v>
      </c>
      <c r="K11" s="68"/>
      <c r="L11" s="68"/>
    </row>
    <row r="12" spans="1:12" s="5" customFormat="1" ht="12.75">
      <c r="A12" s="4"/>
      <c r="B12" s="31" t="s">
        <v>23</v>
      </c>
      <c r="C12" s="32">
        <v>34474</v>
      </c>
      <c r="D12" s="33">
        <v>30</v>
      </c>
      <c r="E12" s="28">
        <v>173128</v>
      </c>
      <c r="F12" s="72">
        <v>10704224</v>
      </c>
      <c r="G12" s="30">
        <f>F12*0.195</f>
        <v>2087323.6800000002</v>
      </c>
      <c r="H12" s="72">
        <v>9842625</v>
      </c>
      <c r="I12" s="73">
        <v>12545046</v>
      </c>
      <c r="K12" s="68"/>
      <c r="L12" s="68"/>
    </row>
    <row r="13" spans="2:12" ht="12.75">
      <c r="B13" s="34" t="s">
        <v>36</v>
      </c>
      <c r="C13" s="35">
        <v>35258</v>
      </c>
      <c r="D13" s="33">
        <v>30</v>
      </c>
      <c r="E13" s="36">
        <v>205538</v>
      </c>
      <c r="F13" s="74">
        <v>12540512</v>
      </c>
      <c r="G13" s="37">
        <f>F13*0.215</f>
        <v>2696210.08</v>
      </c>
      <c r="H13" s="74">
        <v>11482969</v>
      </c>
      <c r="I13" s="73">
        <v>10514924</v>
      </c>
      <c r="K13" s="8"/>
      <c r="L13" s="8"/>
    </row>
    <row r="14" spans="2:9" ht="12.75">
      <c r="B14" s="34" t="s">
        <v>37</v>
      </c>
      <c r="C14" s="35">
        <v>34909</v>
      </c>
      <c r="D14" s="33">
        <v>30</v>
      </c>
      <c r="E14" s="36">
        <v>107322</v>
      </c>
      <c r="F14" s="74">
        <v>4055922</v>
      </c>
      <c r="G14" s="37">
        <f>F14*0.215</f>
        <v>872023.23</v>
      </c>
      <c r="H14" s="74">
        <v>3890353</v>
      </c>
      <c r="I14" s="79">
        <v>4425389</v>
      </c>
    </row>
    <row r="15" spans="2:9" ht="12.75">
      <c r="B15" s="34" t="s">
        <v>8</v>
      </c>
      <c r="C15" s="35">
        <v>34311</v>
      </c>
      <c r="D15" s="33">
        <v>30</v>
      </c>
      <c r="E15" s="36">
        <v>103993</v>
      </c>
      <c r="F15" s="74">
        <v>4589597</v>
      </c>
      <c r="G15" s="37">
        <f>F15*0.215</f>
        <v>986763.355</v>
      </c>
      <c r="H15" s="74">
        <v>4614827</v>
      </c>
      <c r="I15" s="74">
        <v>8078230</v>
      </c>
    </row>
    <row r="16" spans="2:9" ht="12.75">
      <c r="B16" s="34" t="s">
        <v>19</v>
      </c>
      <c r="C16" s="35">
        <v>34266</v>
      </c>
      <c r="D16" s="33">
        <v>30</v>
      </c>
      <c r="E16" s="36">
        <v>137806</v>
      </c>
      <c r="F16" s="74">
        <v>8983205</v>
      </c>
      <c r="G16" s="37">
        <f>F16*0.215</f>
        <v>1931389.075</v>
      </c>
      <c r="H16" s="74">
        <v>8694491</v>
      </c>
      <c r="I16" s="74">
        <v>4464408</v>
      </c>
    </row>
    <row r="17" spans="1:9" s="5" customFormat="1" ht="12.75">
      <c r="A17" s="4"/>
      <c r="B17" s="31" t="s">
        <v>22</v>
      </c>
      <c r="C17" s="32">
        <v>34887</v>
      </c>
      <c r="D17" s="33">
        <v>30</v>
      </c>
      <c r="E17" s="28">
        <v>117035</v>
      </c>
      <c r="F17" s="72">
        <v>5489591</v>
      </c>
      <c r="G17" s="30">
        <f>F17*0.185</f>
        <v>1015574.335</v>
      </c>
      <c r="H17" s="72">
        <v>5570477</v>
      </c>
      <c r="I17" s="72">
        <v>5305931</v>
      </c>
    </row>
    <row r="18" spans="1:9" s="5" customFormat="1" ht="12.75">
      <c r="A18" s="4"/>
      <c r="B18" s="31" t="s">
        <v>11</v>
      </c>
      <c r="C18" s="32">
        <v>34552</v>
      </c>
      <c r="D18" s="33">
        <v>30</v>
      </c>
      <c r="E18" s="28">
        <v>165006</v>
      </c>
      <c r="F18" s="72">
        <v>8278835</v>
      </c>
      <c r="G18" s="30">
        <f>F18*0.215</f>
        <v>1779949.525</v>
      </c>
      <c r="H18" s="72">
        <v>8214876</v>
      </c>
      <c r="I18" s="72">
        <v>8040283</v>
      </c>
    </row>
    <row r="19" spans="1:9" s="5" customFormat="1" ht="12.75">
      <c r="A19" s="4"/>
      <c r="B19" s="31" t="s">
        <v>12</v>
      </c>
      <c r="C19" s="32">
        <v>34582</v>
      </c>
      <c r="D19" s="33">
        <v>30</v>
      </c>
      <c r="E19" s="28">
        <v>144260</v>
      </c>
      <c r="F19" s="72">
        <v>9389408</v>
      </c>
      <c r="G19" s="30">
        <f>F19*0.215</f>
        <v>2018722.72</v>
      </c>
      <c r="H19" s="72">
        <v>10233559</v>
      </c>
      <c r="I19" s="72">
        <v>8373042</v>
      </c>
    </row>
    <row r="20" spans="2:9" ht="12.75">
      <c r="B20" s="34" t="s">
        <v>25</v>
      </c>
      <c r="C20" s="35">
        <v>34607</v>
      </c>
      <c r="D20" s="33">
        <v>30</v>
      </c>
      <c r="E20" s="36">
        <v>104675</v>
      </c>
      <c r="F20" s="74">
        <v>6742368</v>
      </c>
      <c r="G20" s="37">
        <f>F20*0.215</f>
        <v>1449609.1199999999</v>
      </c>
      <c r="H20" s="74">
        <v>6601553</v>
      </c>
      <c r="I20" s="74">
        <v>6261085</v>
      </c>
    </row>
    <row r="21" spans="1:9" ht="13.5" thickBot="1">
      <c r="A21" s="1" t="s">
        <v>14</v>
      </c>
      <c r="B21" s="38" t="s">
        <v>41</v>
      </c>
      <c r="C21" s="39">
        <v>34696</v>
      </c>
      <c r="D21" s="33">
        <v>30</v>
      </c>
      <c r="E21" s="36">
        <v>129678</v>
      </c>
      <c r="F21" s="75">
        <v>7961686</v>
      </c>
      <c r="G21" s="37">
        <f>F21*0.215</f>
        <v>1711762.49</v>
      </c>
      <c r="H21" s="75">
        <v>7764801</v>
      </c>
      <c r="I21" s="74">
        <v>7615049</v>
      </c>
    </row>
    <row r="22" spans="1:9" s="5" customFormat="1" ht="13.5" thickBot="1">
      <c r="A22" s="4"/>
      <c r="B22" s="40" t="s">
        <v>34</v>
      </c>
      <c r="C22" s="41" t="s">
        <v>14</v>
      </c>
      <c r="D22" s="42"/>
      <c r="E22" s="43">
        <f>SUM(E8:E21)</f>
        <v>2526792</v>
      </c>
      <c r="F22" s="44">
        <f>SUM(F8:F21)</f>
        <v>136253129</v>
      </c>
      <c r="G22" s="44">
        <f>SUM(G8:G21)</f>
        <v>27765294.904999997</v>
      </c>
      <c r="H22" s="44">
        <f>SUM(H8:H21)</f>
        <v>132896984</v>
      </c>
      <c r="I22" s="44">
        <f>SUM(I8:I21)</f>
        <v>119337550</v>
      </c>
    </row>
    <row r="23" spans="1:9" s="5" customFormat="1" ht="12.75">
      <c r="A23" s="4"/>
      <c r="B23" s="45"/>
      <c r="C23" s="49"/>
      <c r="D23" s="48"/>
      <c r="E23" s="67"/>
      <c r="F23" s="68"/>
      <c r="G23" s="68"/>
      <c r="H23" s="68"/>
      <c r="I23" s="68"/>
    </row>
    <row r="24" spans="1:9" s="5" customFormat="1" ht="15">
      <c r="A24" s="4"/>
      <c r="B24" s="48" t="s">
        <v>42</v>
      </c>
      <c r="C24" s="70"/>
      <c r="D24" s="69"/>
      <c r="E24" s="69"/>
      <c r="F24" s="68"/>
      <c r="G24" s="69"/>
      <c r="H24" s="68"/>
      <c r="I24" s="68"/>
    </row>
    <row r="25" spans="1:9" s="5" customFormat="1" ht="15">
      <c r="A25" s="4"/>
      <c r="B25" s="45"/>
      <c r="C25" s="48"/>
      <c r="D25" s="70"/>
      <c r="E25" s="69"/>
      <c r="F25" s="69"/>
      <c r="G25" s="68"/>
      <c r="H25" s="68"/>
      <c r="I25" s="68"/>
    </row>
    <row r="26" spans="1:9" s="5" customFormat="1" ht="12.75">
      <c r="A26" s="4"/>
      <c r="B26" s="48"/>
      <c r="C26" s="49"/>
      <c r="D26" s="48"/>
      <c r="E26" s="67"/>
      <c r="F26" s="68"/>
      <c r="G26" s="68"/>
      <c r="H26" s="68"/>
      <c r="I26" s="68"/>
    </row>
    <row r="27" spans="2:9" ht="12.75">
      <c r="B27" s="45"/>
      <c r="C27" s="49"/>
      <c r="D27" s="45"/>
      <c r="E27" s="45"/>
      <c r="F27" s="45"/>
      <c r="G27" s="45"/>
      <c r="H27" s="46"/>
      <c r="I27" s="47"/>
    </row>
    <row r="28" spans="1:9" s="5" customFormat="1" ht="12.75">
      <c r="A28" s="4"/>
      <c r="B28" s="50"/>
      <c r="C28" s="49"/>
      <c r="D28" s="51"/>
      <c r="E28" s="52"/>
      <c r="F28" s="53"/>
      <c r="G28" s="53"/>
      <c r="H28" s="53"/>
      <c r="I28" s="54"/>
    </row>
    <row r="29" spans="2:7" ht="12.75">
      <c r="B29" s="9" t="s">
        <v>0</v>
      </c>
      <c r="G29" s="12"/>
    </row>
    <row r="30" spans="2:7" ht="12.75">
      <c r="B30" s="9" t="s">
        <v>28</v>
      </c>
      <c r="G30" s="12"/>
    </row>
    <row r="31" spans="2:7" ht="12.75">
      <c r="B31" s="9" t="s">
        <v>15</v>
      </c>
      <c r="C31" s="55" t="s">
        <v>40</v>
      </c>
      <c r="D31" s="12"/>
      <c r="G31" s="56"/>
    </row>
    <row r="32" spans="3:7" ht="12.75">
      <c r="C32" s="10" t="s">
        <v>14</v>
      </c>
      <c r="D32" s="57"/>
      <c r="E32" s="12"/>
      <c r="G32" s="58"/>
    </row>
    <row r="33" ht="13.5" thickBot="1">
      <c r="G33" s="58"/>
    </row>
    <row r="34" spans="1:7" ht="12.75">
      <c r="A34" s="2"/>
      <c r="B34" s="19" t="s">
        <v>35</v>
      </c>
      <c r="C34" s="20"/>
      <c r="D34" s="19" t="s">
        <v>16</v>
      </c>
      <c r="E34" s="19" t="s">
        <v>16</v>
      </c>
      <c r="F34" s="19" t="s">
        <v>16</v>
      </c>
      <c r="G34" s="58"/>
    </row>
    <row r="35" spans="1:7" ht="13.5" thickBot="1">
      <c r="A35" s="2"/>
      <c r="B35" s="23" t="s">
        <v>33</v>
      </c>
      <c r="C35" s="24" t="s">
        <v>30</v>
      </c>
      <c r="D35" s="23" t="s">
        <v>5</v>
      </c>
      <c r="E35" s="23" t="s">
        <v>17</v>
      </c>
      <c r="F35" s="33" t="s">
        <v>18</v>
      </c>
      <c r="G35" s="58"/>
    </row>
    <row r="36" spans="1:9" s="5" customFormat="1" ht="12.75">
      <c r="A36" s="7"/>
      <c r="B36" s="27" t="s">
        <v>13</v>
      </c>
      <c r="C36" s="20">
        <v>35342</v>
      </c>
      <c r="D36" s="59">
        <f>E8+2625542</f>
        <v>2827735</v>
      </c>
      <c r="E36" s="80">
        <f>F8+120879702</f>
        <v>129150292</v>
      </c>
      <c r="F36" s="29">
        <f>G8+22543741</f>
        <v>24156506.05</v>
      </c>
      <c r="G36" s="60"/>
      <c r="H36" s="61"/>
      <c r="I36" s="14"/>
    </row>
    <row r="37" spans="1:9" s="5" customFormat="1" ht="12.75">
      <c r="A37" s="7"/>
      <c r="B37" s="31" t="s">
        <v>9</v>
      </c>
      <c r="C37" s="32">
        <v>34442</v>
      </c>
      <c r="D37" s="62">
        <f>E9+2062579</f>
        <v>2310467</v>
      </c>
      <c r="E37" s="81">
        <f>F9+132712787</f>
        <v>147852685</v>
      </c>
      <c r="F37" s="30">
        <f>G9+24814715</f>
        <v>27766995.11</v>
      </c>
      <c r="G37" s="60"/>
      <c r="H37" s="61"/>
      <c r="I37" s="14"/>
    </row>
    <row r="38" spans="1:9" s="5" customFormat="1" ht="12.75">
      <c r="A38" s="7"/>
      <c r="B38" s="31" t="s">
        <v>38</v>
      </c>
      <c r="C38" s="32">
        <v>36880</v>
      </c>
      <c r="D38" s="62">
        <f>E10+2506585</f>
        <v>2909672</v>
      </c>
      <c r="E38" s="81">
        <f>F10+72238010</f>
        <v>84797432</v>
      </c>
      <c r="F38" s="30">
        <f>G10+13624463</f>
        <v>16073550.29</v>
      </c>
      <c r="G38" s="60"/>
      <c r="H38" s="61"/>
      <c r="I38" s="14"/>
    </row>
    <row r="39" spans="1:9" s="5" customFormat="1" ht="12.75">
      <c r="A39" s="7"/>
      <c r="B39" s="31" t="s">
        <v>10</v>
      </c>
      <c r="C39" s="32">
        <v>34524</v>
      </c>
      <c r="D39" s="62">
        <f>E11+3159333</f>
        <v>3444516</v>
      </c>
      <c r="E39" s="81">
        <f>F11+228701752</f>
        <v>250249623</v>
      </c>
      <c r="F39" s="30">
        <f>G11+42695809</f>
        <v>46897643.845</v>
      </c>
      <c r="G39" s="60"/>
      <c r="H39" s="61"/>
      <c r="I39" s="14"/>
    </row>
    <row r="40" spans="1:9" s="5" customFormat="1" ht="12.75">
      <c r="A40" s="7"/>
      <c r="B40" s="31" t="s">
        <v>23</v>
      </c>
      <c r="C40" s="32">
        <v>34474</v>
      </c>
      <c r="D40" s="62">
        <f>E12+2573764</f>
        <v>2746892</v>
      </c>
      <c r="E40" s="81">
        <f>F12+122584569</f>
        <v>133288793</v>
      </c>
      <c r="F40" s="30">
        <f>G12+22868720</f>
        <v>24956043.68</v>
      </c>
      <c r="G40" s="60"/>
      <c r="H40" s="61"/>
      <c r="I40" s="14"/>
    </row>
    <row r="41" spans="1:7" ht="12.75">
      <c r="A41" s="2" t="s">
        <v>14</v>
      </c>
      <c r="B41" s="34" t="s">
        <v>36</v>
      </c>
      <c r="C41" s="35">
        <v>35258</v>
      </c>
      <c r="D41" s="63">
        <f>E13+2113929</f>
        <v>2319467</v>
      </c>
      <c r="E41" s="82">
        <f>F13+129982170</f>
        <v>142522682</v>
      </c>
      <c r="F41" s="30">
        <f>G13+24741747</f>
        <v>27437957.08</v>
      </c>
      <c r="G41" s="58"/>
    </row>
    <row r="42" spans="1:7" ht="12.75">
      <c r="A42" s="2"/>
      <c r="B42" s="34" t="s">
        <v>37</v>
      </c>
      <c r="C42" s="35">
        <v>34909</v>
      </c>
      <c r="D42" s="63">
        <f>E14+1147381</f>
        <v>1254703</v>
      </c>
      <c r="E42" s="82">
        <f>F14+47331082</f>
        <v>51387004</v>
      </c>
      <c r="F42" s="30">
        <f>G14+8986440</f>
        <v>9858463.23</v>
      </c>
      <c r="G42" s="56"/>
    </row>
    <row r="43" spans="1:7" ht="12.75">
      <c r="A43" s="2"/>
      <c r="B43" s="34" t="s">
        <v>8</v>
      </c>
      <c r="C43" s="35">
        <v>34311</v>
      </c>
      <c r="D43" s="63">
        <f>E15+1444035</f>
        <v>1548028</v>
      </c>
      <c r="E43" s="82">
        <f>F15+67150300</f>
        <v>71739897</v>
      </c>
      <c r="F43" s="30">
        <f>G15+12705952</f>
        <v>13692715.355</v>
      </c>
      <c r="G43" s="12"/>
    </row>
    <row r="44" spans="1:7" ht="12.75">
      <c r="A44" s="2"/>
      <c r="B44" s="34" t="s">
        <v>19</v>
      </c>
      <c r="C44" s="35">
        <v>34266</v>
      </c>
      <c r="D44" s="63">
        <f>E16+1458816</f>
        <v>1596622</v>
      </c>
      <c r="E44" s="82">
        <f>F16+83006423</f>
        <v>91989628</v>
      </c>
      <c r="F44" s="30">
        <f>G16+15847672</f>
        <v>17779061.075</v>
      </c>
      <c r="G44" s="12"/>
    </row>
    <row r="45" spans="1:9" s="5" customFormat="1" ht="12.75">
      <c r="A45" s="7"/>
      <c r="B45" s="31" t="s">
        <v>22</v>
      </c>
      <c r="C45" s="32">
        <v>34887</v>
      </c>
      <c r="D45" s="62">
        <f>E17+1315197</f>
        <v>1432232</v>
      </c>
      <c r="E45" s="81">
        <f>F17+61706412</f>
        <v>67196003</v>
      </c>
      <c r="F45" s="30">
        <f>G17+11415686</f>
        <v>12431260.335</v>
      </c>
      <c r="G45" s="64"/>
      <c r="H45" s="61"/>
      <c r="I45" s="14"/>
    </row>
    <row r="46" spans="1:9" s="5" customFormat="1" ht="12.75">
      <c r="A46" s="7"/>
      <c r="B46" s="31" t="s">
        <v>11</v>
      </c>
      <c r="C46" s="32">
        <v>34552</v>
      </c>
      <c r="D46" s="62">
        <f>E18+1881648</f>
        <v>2046654</v>
      </c>
      <c r="E46" s="81">
        <f>F18+89270748</f>
        <v>97549583</v>
      </c>
      <c r="F46" s="30">
        <f>G18+16998666</f>
        <v>18778615.525</v>
      </c>
      <c r="G46" s="64"/>
      <c r="H46" s="61"/>
      <c r="I46" s="14"/>
    </row>
    <row r="47" spans="1:9" s="5" customFormat="1" ht="12.75">
      <c r="A47" s="7"/>
      <c r="B47" s="31" t="s">
        <v>12</v>
      </c>
      <c r="C47" s="32">
        <v>34582</v>
      </c>
      <c r="D47" s="62">
        <f>E19+1594197</f>
        <v>1738457</v>
      </c>
      <c r="E47" s="81">
        <f>F19+100447442</f>
        <v>109836850</v>
      </c>
      <c r="F47" s="30">
        <f>G19+19200147</f>
        <v>21218869.72</v>
      </c>
      <c r="G47" s="64"/>
      <c r="H47" s="61"/>
      <c r="I47" s="14"/>
    </row>
    <row r="48" spans="1:7" ht="12.75">
      <c r="A48" s="2"/>
      <c r="B48" s="34" t="s">
        <v>24</v>
      </c>
      <c r="C48" s="35">
        <v>34607</v>
      </c>
      <c r="D48" s="63">
        <f>E20+1129996</f>
        <v>1234671</v>
      </c>
      <c r="E48" s="82">
        <f>F20+67176183</f>
        <v>73918551</v>
      </c>
      <c r="F48" s="30">
        <f>G20+12809598</f>
        <v>14259207.12</v>
      </c>
      <c r="G48" s="12"/>
    </row>
    <row r="49" spans="1:7" ht="13.5" thickBot="1">
      <c r="A49" s="2"/>
      <c r="B49" s="38" t="s">
        <v>26</v>
      </c>
      <c r="C49" s="39">
        <v>34696</v>
      </c>
      <c r="D49" s="65">
        <f>E21+1436431</f>
        <v>1566109</v>
      </c>
      <c r="E49" s="83">
        <f>F21+86486750</f>
        <v>94448436</v>
      </c>
      <c r="F49" s="84">
        <f>G21+16458869</f>
        <v>18170631.49</v>
      </c>
      <c r="G49" s="12"/>
    </row>
    <row r="50" spans="1:9" s="5" customFormat="1" ht="13.5" thickBot="1">
      <c r="A50" s="7"/>
      <c r="B50" s="40" t="s">
        <v>34</v>
      </c>
      <c r="C50" s="66"/>
      <c r="D50" s="43">
        <f>SUM(D36:D49)</f>
        <v>28976225</v>
      </c>
      <c r="E50" s="44">
        <f>SUM(E36:E49)</f>
        <v>1545927459</v>
      </c>
      <c r="F50" s="84">
        <f>SUM(F36:F49)</f>
        <v>293477519.905</v>
      </c>
      <c r="G50" s="64"/>
      <c r="H50" s="61"/>
      <c r="I50" s="14"/>
    </row>
    <row r="51" spans="1:7" ht="12.75">
      <c r="A51" s="2"/>
      <c r="G51" s="12"/>
    </row>
    <row r="52" spans="2:7" ht="12.75">
      <c r="B52" s="9"/>
      <c r="G52" s="12"/>
    </row>
  </sheetData>
  <printOptions horizontalCentered="1"/>
  <pageMargins left="0.75" right="0" top="1" bottom="0" header="0.5" footer="0.5"/>
  <pageSetup horizontalDpi="300" verticalDpi="300" orientation="landscape" scale="95" r:id="rId1"/>
  <rowBreaks count="2" manualBreakCount="2">
    <brk id="27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2002-04-26T15:28:16Z</cp:lastPrinted>
  <dcterms:created xsi:type="dcterms:W3CDTF">1998-04-06T18:16:31Z</dcterms:created>
  <dcterms:modified xsi:type="dcterms:W3CDTF">2002-04-26T15:28:37Z</dcterms:modified>
  <cp:category/>
  <cp:version/>
  <cp:contentType/>
  <cp:contentStatus/>
</cp:coreProperties>
</file>