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<sst xmlns="http://schemas.openxmlformats.org/spreadsheetml/2006/main" count="68" uniqueCount="41">
  <si>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</si>
  <si>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</si>
  <si>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</si>
  <si>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MARCH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</si>
  <si>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</si>
  <si>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</si>
  <si>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</si>
  <si>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</si>
  <si>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</si>
  <si>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</si>
  <si>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</si>
  <si>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</si>
  <si>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</si>
  <si>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</si>
  <si>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</si>
  <si>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</si>
  <si>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</si>
  <si>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</si>
  <si>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</si>
  <si>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</si>
  <si>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</si>
  <si>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</si>
  <si>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</si>
  <si>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</si>
  <si>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</si>
  <si>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</si>
  <si>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</si>
  <si>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</si>
  <si>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</si>
  <si>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</si>
  <si>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</si>
  <si>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</si>
  <si>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</si>
  <si>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MARCH 31,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</si>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</sst>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209617</v>
      </c>
      <c r="E8" s="39">
        <v>9814731.34</v>
      </c>
      <c r="F8" s="40">
        <f aca="true" t="shared" si="0" ref="F8:F16">E8*0.215</f>
        <v>2110167.2380999997</v>
      </c>
      <c r="G8" s="39">
        <v>9530684.98</v>
      </c>
      <c r="H8" s="41">
        <v>10578628</v>
      </c>
    </row>
    <row r="9" spans="1:8" ht="15.75" customHeight="1">
      <c r="A9" s="42" t="s">
        <v>18</v>
      </c>
      <c r="B9" s="43">
        <v>34442</v>
      </c>
      <c r="C9" s="44">
        <v>31</v>
      </c>
      <c r="D9" s="38">
        <v>285159</v>
      </c>
      <c r="E9" s="45">
        <v>13886079</v>
      </c>
      <c r="F9" s="46">
        <f t="shared" si="0"/>
        <v>2985506.985</v>
      </c>
      <c r="G9" s="45">
        <v>14300071.01</v>
      </c>
      <c r="H9" s="41">
        <v>16390600</v>
      </c>
    </row>
    <row r="10" spans="1:8" ht="15.75" customHeight="1">
      <c r="A10" s="42" t="s">
        <v>19</v>
      </c>
      <c r="B10" s="43">
        <v>36880</v>
      </c>
      <c r="C10" s="44">
        <v>31</v>
      </c>
      <c r="D10" s="38">
        <v>357282</v>
      </c>
      <c r="E10" s="47">
        <v>11960206.6</v>
      </c>
      <c r="F10" s="46">
        <f t="shared" si="0"/>
        <v>2571444.4189999998</v>
      </c>
      <c r="G10" s="47">
        <v>12225724.45</v>
      </c>
      <c r="H10" s="48">
        <v>12059281</v>
      </c>
    </row>
    <row r="11" spans="1:8" ht="15.75" customHeight="1">
      <c r="A11" s="42" t="s">
        <v>20</v>
      </c>
      <c r="B11" s="43">
        <v>34524</v>
      </c>
      <c r="C11" s="44">
        <v>31</v>
      </c>
      <c r="D11" s="38">
        <v>261445</v>
      </c>
      <c r="E11" s="45">
        <v>21268991.01</v>
      </c>
      <c r="F11" s="46">
        <f t="shared" si="0"/>
        <v>4572833.0671500005</v>
      </c>
      <c r="G11" s="45">
        <v>22151039.93</v>
      </c>
      <c r="H11" s="48">
        <v>23187732</v>
      </c>
    </row>
    <row r="12" spans="1:8" ht="15.75" customHeight="1">
      <c r="A12" s="42" t="s">
        <v>21</v>
      </c>
      <c r="B12" s="43">
        <v>34474</v>
      </c>
      <c r="C12" s="44">
        <v>31</v>
      </c>
      <c r="D12" s="38">
        <v>135076</v>
      </c>
      <c r="E12" s="45">
        <v>10022749.42</v>
      </c>
      <c r="F12" s="46">
        <f t="shared" si="0"/>
        <v>2154891.1253</v>
      </c>
      <c r="G12" s="45">
        <v>10183748.03</v>
      </c>
      <c r="H12" s="48">
        <v>10512774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193675</v>
      </c>
      <c r="E13" s="52">
        <v>12690335.13</v>
      </c>
      <c r="F13" s="53">
        <f t="shared" si="0"/>
        <v>2728422.05295</v>
      </c>
      <c r="G13" s="52">
        <v>11614749.57</v>
      </c>
      <c r="H13" s="54">
        <v>12239229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79337</v>
      </c>
      <c r="E14" s="52">
        <v>2712573.77</v>
      </c>
      <c r="F14" s="53">
        <f t="shared" si="0"/>
        <v>583203.36055</v>
      </c>
      <c r="G14" s="52">
        <v>3103996.87</v>
      </c>
      <c r="H14" s="54">
        <v>3132046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169719</v>
      </c>
      <c r="E15" s="52">
        <v>9536111.43</v>
      </c>
      <c r="F15" s="53">
        <f t="shared" si="0"/>
        <v>2050263.9574499999</v>
      </c>
      <c r="G15" s="52">
        <v>9694640.09</v>
      </c>
      <c r="H15" s="54">
        <v>8092123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87621</v>
      </c>
      <c r="E16" s="52">
        <v>4369514.21</v>
      </c>
      <c r="F16" s="53">
        <f t="shared" si="0"/>
        <v>939445.55515</v>
      </c>
      <c r="G16" s="52">
        <v>4378901.74</v>
      </c>
      <c r="H16" s="54">
        <v>4566225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119909</v>
      </c>
      <c r="E17" s="45">
        <v>5609969.64</v>
      </c>
      <c r="F17" s="46">
        <f>E17*0.185</f>
        <v>1037844.3833999999</v>
      </c>
      <c r="G17" s="45">
        <v>6201521.19</v>
      </c>
      <c r="H17" s="48">
        <v>5851427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192541</v>
      </c>
      <c r="E18" s="45">
        <v>9370185.79</v>
      </c>
      <c r="F18" s="46">
        <f>E18*0.215</f>
        <v>2014589.9448499999</v>
      </c>
      <c r="G18" s="45">
        <v>10531711.69</v>
      </c>
      <c r="H18" s="48">
        <v>9818372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146794</v>
      </c>
      <c r="E19" s="45">
        <v>9536838.68</v>
      </c>
      <c r="F19" s="46">
        <f>E19*0.215</f>
        <v>2050420.3162</v>
      </c>
      <c r="G19" s="45">
        <v>9209826.11</v>
      </c>
      <c r="H19" s="41">
        <v>10101936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92806</v>
      </c>
      <c r="E20" s="52">
        <v>7144605.49</v>
      </c>
      <c r="F20" s="53">
        <f>E20*0.215</f>
        <v>1536090.18035</v>
      </c>
      <c r="G20" s="52">
        <v>7566042.88</v>
      </c>
      <c r="H20" s="55">
        <v>6702259</v>
      </c>
    </row>
    <row r="21" spans="1:8" ht="15.75" customHeight="1" thickBot="1">
      <c r="A21" s="56" t="s">
        <v>30</v>
      </c>
      <c r="B21" s="57">
        <v>34696</v>
      </c>
      <c r="C21" s="44">
        <v>31</v>
      </c>
      <c r="D21" s="51">
        <v>124942</v>
      </c>
      <c r="E21" s="58">
        <v>9534049.77</v>
      </c>
      <c r="F21" s="59">
        <f>E21*0.215</f>
        <v>2049820.70055</v>
      </c>
      <c r="G21" s="58">
        <v>9452946.57</v>
      </c>
      <c r="H21" s="55">
        <v>9369564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2455923</v>
      </c>
      <c r="E22" s="64">
        <f>SUM(E8:E21)</f>
        <v>137456941.27999997</v>
      </c>
      <c r="F22" s="64">
        <f>SUM(F8:F21)</f>
        <v>29384943.286000002</v>
      </c>
      <c r="G22" s="65">
        <f>SUM(G8:G21)</f>
        <v>140145605.10999998</v>
      </c>
      <c r="H22" s="64">
        <f>SUM(H8:H21)</f>
        <v>142602196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4.25">
      <c r="A25" s="71"/>
      <c r="B25" s="71"/>
      <c r="C25" s="72"/>
      <c r="D25" s="72"/>
      <c r="E25" s="72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73" t="s">
        <v>33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34</v>
      </c>
    </row>
    <row r="32" spans="1:6" ht="14.25" customHeight="1">
      <c r="A32" s="37" t="s">
        <v>35</v>
      </c>
      <c r="B32" s="20" t="s">
        <v>5</v>
      </c>
      <c r="C32" s="37" t="s">
        <v>36</v>
      </c>
      <c r="D32" s="37" t="s">
        <v>36</v>
      </c>
      <c r="E32" s="37" t="s">
        <v>36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37</v>
      </c>
      <c r="E33" s="31" t="s">
        <v>38</v>
      </c>
      <c r="F33" s="76"/>
    </row>
    <row r="34" spans="1:6" ht="15.75" customHeight="1">
      <c r="A34" s="35" t="s">
        <v>17</v>
      </c>
      <c r="B34" s="36">
        <v>35342</v>
      </c>
      <c r="C34" s="78">
        <f>D8+1626416</f>
        <v>1836033</v>
      </c>
      <c r="D34" s="79">
        <f>E8+70723655</f>
        <v>80538386.34</v>
      </c>
      <c r="E34" s="80">
        <f aca="true" t="shared" si="1" ref="E34:E42">0.215*D34</f>
        <v>17315753.0631</v>
      </c>
      <c r="F34" s="81"/>
    </row>
    <row r="35" spans="1:6" ht="15.75" customHeight="1">
      <c r="A35" s="42" t="s">
        <v>18</v>
      </c>
      <c r="B35" s="43">
        <v>34442</v>
      </c>
      <c r="C35" s="80">
        <f>D9+2254299</f>
        <v>2539458</v>
      </c>
      <c r="D35" s="82">
        <f>E9+110260108</f>
        <v>124146187</v>
      </c>
      <c r="E35" s="80">
        <f t="shared" si="1"/>
        <v>26691430.205</v>
      </c>
      <c r="F35" s="81"/>
    </row>
    <row r="36" spans="1:7" ht="15.75" customHeight="1">
      <c r="A36" s="42" t="s">
        <v>19</v>
      </c>
      <c r="B36" s="43">
        <v>36880</v>
      </c>
      <c r="C36" s="80">
        <f>D10+2623208</f>
        <v>2980490</v>
      </c>
      <c r="D36" s="82">
        <f>E10+89725698</f>
        <v>101685904.6</v>
      </c>
      <c r="E36" s="80">
        <f t="shared" si="1"/>
        <v>21862469.489</v>
      </c>
      <c r="F36" s="81"/>
      <c r="G36" s="18"/>
    </row>
    <row r="37" spans="1:6" ht="15.75" customHeight="1">
      <c r="A37" s="42" t="s">
        <v>20</v>
      </c>
      <c r="B37" s="43">
        <v>34524</v>
      </c>
      <c r="C37" s="80">
        <f>D11+2035917</f>
        <v>2297362</v>
      </c>
      <c r="D37" s="82">
        <f>E11+168665035</f>
        <v>189934026.01</v>
      </c>
      <c r="E37" s="80">
        <f t="shared" si="1"/>
        <v>40835815.592149995</v>
      </c>
      <c r="F37" s="81"/>
    </row>
    <row r="38" spans="1:6" ht="15.75" customHeight="1">
      <c r="A38" s="42" t="s">
        <v>21</v>
      </c>
      <c r="B38" s="43">
        <v>34474</v>
      </c>
      <c r="C38" s="80">
        <f>D12+989278</f>
        <v>1124354</v>
      </c>
      <c r="D38" s="82">
        <f>E12+74533765</f>
        <v>84556514.42</v>
      </c>
      <c r="E38" s="80">
        <f t="shared" si="1"/>
        <v>18179650.6003</v>
      </c>
      <c r="F38" s="81"/>
    </row>
    <row r="39" spans="1:6" ht="16.5" customHeight="1">
      <c r="A39" s="49" t="s">
        <v>22</v>
      </c>
      <c r="B39" s="50">
        <v>35258</v>
      </c>
      <c r="C39" s="83">
        <f>D13+1429743</f>
        <v>1623418</v>
      </c>
      <c r="D39" s="84">
        <f>E13+93988893</f>
        <v>106679228.13</v>
      </c>
      <c r="E39" s="83">
        <f t="shared" si="1"/>
        <v>22936034.04795</v>
      </c>
      <c r="F39" s="76"/>
    </row>
    <row r="40" spans="1:6" ht="15.75" customHeight="1">
      <c r="A40" s="49" t="s">
        <v>23</v>
      </c>
      <c r="B40" s="50">
        <v>34909</v>
      </c>
      <c r="C40" s="83">
        <f>D14+609054</f>
        <v>688391</v>
      </c>
      <c r="D40" s="84">
        <f>E14+21485604</f>
        <v>24198177.77</v>
      </c>
      <c r="E40" s="83">
        <f t="shared" si="1"/>
        <v>5202608.22055</v>
      </c>
      <c r="F40" s="74"/>
    </row>
    <row r="41" spans="1:6" ht="15.75" customHeight="1">
      <c r="A41" s="49" t="s">
        <v>24</v>
      </c>
      <c r="B41" s="50">
        <v>34311</v>
      </c>
      <c r="C41" s="83">
        <f>D15+1268615</f>
        <v>1438334</v>
      </c>
      <c r="D41" s="84">
        <f>E15+65247621</f>
        <v>74783732.43</v>
      </c>
      <c r="E41" s="83">
        <f t="shared" si="1"/>
        <v>16078502.472450001</v>
      </c>
      <c r="F41" s="5"/>
    </row>
    <row r="42" spans="1:6" ht="15.75" customHeight="1">
      <c r="A42" s="49" t="s">
        <v>25</v>
      </c>
      <c r="B42" s="50">
        <v>34266</v>
      </c>
      <c r="C42" s="83">
        <f>D16+693070</f>
        <v>780691</v>
      </c>
      <c r="D42" s="84">
        <f>E16+33197219</f>
        <v>37566733.21</v>
      </c>
      <c r="E42" s="83">
        <f t="shared" si="1"/>
        <v>8076847.64015</v>
      </c>
      <c r="F42" s="5"/>
    </row>
    <row r="43" spans="1:6" ht="15.75" customHeight="1">
      <c r="A43" s="42" t="s">
        <v>26</v>
      </c>
      <c r="B43" s="43">
        <v>34887</v>
      </c>
      <c r="C43" s="80">
        <f>D17+878302</f>
        <v>998211</v>
      </c>
      <c r="D43" s="82">
        <f>E17+39998833</f>
        <v>45608802.64</v>
      </c>
      <c r="E43" s="80">
        <f>F17+7523815</f>
        <v>8561659.3834</v>
      </c>
      <c r="F43" s="85"/>
    </row>
    <row r="44" spans="1:6" ht="15.75" customHeight="1">
      <c r="A44" s="42" t="s">
        <v>27</v>
      </c>
      <c r="B44" s="43">
        <v>34552</v>
      </c>
      <c r="C44" s="80">
        <f>D18+1560645</f>
        <v>1753186</v>
      </c>
      <c r="D44" s="82">
        <f>E18+76077622</f>
        <v>85447807.78999999</v>
      </c>
      <c r="E44" s="80">
        <f>0.215*D44</f>
        <v>18371278.67485</v>
      </c>
      <c r="F44" s="85"/>
    </row>
    <row r="45" spans="1:6" ht="15.75" customHeight="1">
      <c r="A45" s="42" t="s">
        <v>28</v>
      </c>
      <c r="B45" s="43">
        <v>34582</v>
      </c>
      <c r="C45" s="80">
        <f>D19+1058285</f>
        <v>1205079</v>
      </c>
      <c r="D45" s="82">
        <f>E19+72808432</f>
        <v>82345270.68</v>
      </c>
      <c r="E45" s="80">
        <f>0.215*D45</f>
        <v>17704233.196200002</v>
      </c>
      <c r="F45" s="85"/>
    </row>
    <row r="46" spans="1:6" ht="16.5" customHeight="1">
      <c r="A46" s="49" t="s">
        <v>29</v>
      </c>
      <c r="B46" s="50">
        <v>34607</v>
      </c>
      <c r="C46" s="83">
        <f>D20+770970</f>
        <v>863776</v>
      </c>
      <c r="D46" s="84">
        <f>E20+53957496</f>
        <v>61102101.49</v>
      </c>
      <c r="E46" s="83">
        <f>0.215*D46</f>
        <v>13136951.82035</v>
      </c>
      <c r="F46" s="5"/>
    </row>
    <row r="47" spans="1:6" ht="15.75" customHeight="1" thickBot="1">
      <c r="A47" s="56" t="s">
        <v>30</v>
      </c>
      <c r="B47" s="57">
        <v>34696</v>
      </c>
      <c r="C47" s="83">
        <f>D21+1013144</f>
        <v>1138086</v>
      </c>
      <c r="D47" s="84">
        <f>E21+68499371</f>
        <v>78033420.77</v>
      </c>
      <c r="E47" s="83">
        <f>0.215*D47</f>
        <v>16777185.465549998</v>
      </c>
      <c r="F47" s="5"/>
    </row>
    <row r="48" spans="1:6" ht="18" customHeight="1" thickBot="1">
      <c r="A48" s="60" t="s">
        <v>31</v>
      </c>
      <c r="B48" s="86"/>
      <c r="C48" s="63">
        <f>SUM(C34:C47)</f>
        <v>21266869</v>
      </c>
      <c r="D48" s="64">
        <f>SUM(D34:D47)</f>
        <v>1176626293.28</v>
      </c>
      <c r="E48" s="64">
        <f>SUM(E34:E47)</f>
        <v>251730419.871</v>
      </c>
      <c r="F48" s="85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2004-04-08T21:31:36Z</dcterms:created>
  <dcterms:modified xsi:type="dcterms:W3CDTF">2004-04-08T21:31:59Z</dcterms:modified>
  <cp:category/>
  <cp:version/>
  <cp:contentType/>
  <cp:contentStatus/>
</cp:coreProperties>
</file>