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H:\My Documents\000000_MonthlySBDFSRevenue\2026-04\"/>
    </mc:Choice>
  </mc:AlternateContent>
  <xr:revisionPtr revIDLastSave="0" documentId="13_ncr:1_{2957FA4E-3A63-4DEC-9FDE-0555FD53DC59}" xr6:coauthVersionLast="47" xr6:coauthVersionMax="47" xr10:uidLastSave="{00000000-0000-0000-0000-000000000000}"/>
  <bookViews>
    <workbookView xWindow="28680" yWindow="-120" windowWidth="29040" windowHeight="15720" xr2:uid="{00000000-000D-0000-FFFF-FFFF00000000}"/>
  </bookViews>
  <sheets>
    <sheet name="Current" sheetId="1" r:id="rId1"/>
    <sheet name="FY26" sheetId="6" r:id="rId2"/>
    <sheet name="FY25" sheetId="2" r:id="rId3"/>
    <sheet name="FY24" sheetId="3" r:id="rId4"/>
    <sheet name="FY23" sheetId="4" r:id="rId5"/>
    <sheet name="FY22" sheetId="5"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7" i="1" l="1"/>
  <c r="M17" i="1"/>
  <c r="L17" i="1"/>
  <c r="K17" i="1"/>
  <c r="J17" i="1"/>
  <c r="I17" i="1"/>
  <c r="D17" i="1"/>
  <c r="E17" i="1"/>
  <c r="F17" i="1"/>
  <c r="C17" i="1"/>
  <c r="C9" i="1" l="1"/>
  <c r="D9" i="1"/>
  <c r="E9" i="1"/>
  <c r="F9" i="1"/>
  <c r="I9" i="1"/>
  <c r="J9" i="1"/>
  <c r="K9" i="1"/>
  <c r="L9" i="1"/>
  <c r="M9" i="1"/>
  <c r="N9" i="1"/>
  <c r="N5" i="1" l="1"/>
  <c r="M5" i="1"/>
  <c r="L5" i="1"/>
  <c r="K5" i="1"/>
  <c r="J5" i="1"/>
  <c r="I5" i="1"/>
  <c r="F5" i="1"/>
  <c r="E5" i="1"/>
  <c r="D5" i="1"/>
  <c r="C5" i="1"/>
  <c r="N14" i="5" l="1"/>
  <c r="M14" i="5"/>
  <c r="L14" i="5"/>
  <c r="K14" i="5"/>
  <c r="J14" i="5"/>
  <c r="I14" i="5"/>
  <c r="D14" i="5"/>
  <c r="E14" i="5"/>
  <c r="F14" i="5"/>
  <c r="C14" i="5"/>
  <c r="N44" i="1"/>
  <c r="M44" i="1"/>
  <c r="L44" i="1"/>
  <c r="K44" i="1"/>
  <c r="J44" i="1"/>
  <c r="I44" i="1"/>
  <c r="D44" i="1"/>
  <c r="E44" i="1"/>
  <c r="F44" i="1"/>
  <c r="C44" i="1"/>
  <c r="N43" i="1"/>
  <c r="M43" i="1"/>
  <c r="L43" i="1"/>
  <c r="K43" i="1"/>
  <c r="J43" i="1"/>
  <c r="I43" i="1"/>
  <c r="D43" i="1"/>
  <c r="E43" i="1"/>
  <c r="F43" i="1"/>
  <c r="C43" i="1"/>
  <c r="G43" i="1" s="1"/>
  <c r="N42" i="1"/>
  <c r="M42" i="1"/>
  <c r="L42" i="1"/>
  <c r="K42" i="1"/>
  <c r="J42" i="1"/>
  <c r="I42" i="1"/>
  <c r="D42" i="1"/>
  <c r="E42" i="1"/>
  <c r="H42" i="1" s="1"/>
  <c r="F42" i="1"/>
  <c r="C42" i="1"/>
  <c r="B42" i="1" s="1"/>
  <c r="N41" i="1"/>
  <c r="M41" i="1"/>
  <c r="L41" i="1"/>
  <c r="K41" i="1"/>
  <c r="J41" i="1"/>
  <c r="I41" i="1"/>
  <c r="D41" i="1"/>
  <c r="E41" i="1"/>
  <c r="F41" i="1"/>
  <c r="C41" i="1"/>
  <c r="B41" i="1" s="1"/>
  <c r="G44" i="1" l="1"/>
  <c r="F45" i="1"/>
  <c r="L45" i="1"/>
  <c r="M45" i="1"/>
  <c r="D45" i="1"/>
  <c r="H43" i="1"/>
  <c r="I45" i="1"/>
  <c r="E45" i="1"/>
  <c r="N45" i="1"/>
  <c r="J45" i="1"/>
  <c r="K45" i="1"/>
  <c r="G41" i="1"/>
  <c r="G42" i="1"/>
  <c r="B43" i="1"/>
  <c r="H41" i="1"/>
  <c r="C45" i="1"/>
  <c r="H3" i="4" l="1"/>
  <c r="H4" i="4"/>
  <c r="H5" i="4"/>
  <c r="H6" i="4"/>
  <c r="H7" i="4"/>
  <c r="H8" i="4"/>
  <c r="H9" i="4"/>
  <c r="H10" i="4"/>
  <c r="H11" i="4"/>
  <c r="H12" i="4"/>
  <c r="H13" i="4"/>
  <c r="H2" i="4"/>
  <c r="B3" i="4"/>
  <c r="B4" i="4"/>
  <c r="B5" i="4"/>
  <c r="B6" i="4"/>
  <c r="B7" i="4"/>
  <c r="B8" i="4"/>
  <c r="B9" i="4"/>
  <c r="B10" i="4"/>
  <c r="B11" i="4"/>
  <c r="B12" i="4"/>
  <c r="B13" i="4"/>
  <c r="B2" i="4"/>
  <c r="D14" i="4"/>
  <c r="D37" i="1" s="1"/>
  <c r="E14" i="4"/>
  <c r="E37" i="1" s="1"/>
  <c r="F14" i="4"/>
  <c r="F37" i="1" s="1"/>
  <c r="I14" i="4"/>
  <c r="I37" i="1" s="1"/>
  <c r="J14" i="4"/>
  <c r="J37" i="1" s="1"/>
  <c r="K14" i="4"/>
  <c r="K37" i="1" s="1"/>
  <c r="L14" i="4"/>
  <c r="L37" i="1" s="1"/>
  <c r="M14" i="4"/>
  <c r="M37" i="1" s="1"/>
  <c r="N14" i="4"/>
  <c r="N37" i="1" s="1"/>
  <c r="C14" i="4"/>
  <c r="C37" i="1" s="1"/>
  <c r="H3" i="3"/>
  <c r="H4" i="3"/>
  <c r="H5" i="3"/>
  <c r="H6" i="3"/>
  <c r="H7" i="3"/>
  <c r="H8" i="3"/>
  <c r="H9" i="3"/>
  <c r="H10" i="3"/>
  <c r="H11" i="3"/>
  <c r="H12" i="3"/>
  <c r="H13" i="3"/>
  <c r="H2" i="3"/>
  <c r="B3" i="3"/>
  <c r="B4" i="3"/>
  <c r="B5" i="3"/>
  <c r="B6" i="3"/>
  <c r="B7" i="3"/>
  <c r="B8" i="3"/>
  <c r="B9" i="3"/>
  <c r="B10" i="3"/>
  <c r="B11" i="3"/>
  <c r="B12" i="3"/>
  <c r="B13" i="3"/>
  <c r="B2" i="3"/>
  <c r="D14" i="3"/>
  <c r="D36" i="1" s="1"/>
  <c r="E14" i="3"/>
  <c r="E36" i="1" s="1"/>
  <c r="F14" i="3"/>
  <c r="F36" i="1" s="1"/>
  <c r="I14" i="3"/>
  <c r="I36" i="1" s="1"/>
  <c r="J14" i="3"/>
  <c r="J36" i="1" s="1"/>
  <c r="K14" i="3"/>
  <c r="K36" i="1" s="1"/>
  <c r="L14" i="3"/>
  <c r="L36" i="1" s="1"/>
  <c r="M14" i="3"/>
  <c r="M36" i="1" s="1"/>
  <c r="N14" i="3"/>
  <c r="N36" i="1" s="1"/>
  <c r="C14" i="3"/>
  <c r="H3" i="2"/>
  <c r="H22" i="1" s="1"/>
  <c r="H4" i="2"/>
  <c r="H23" i="1" s="1"/>
  <c r="H5" i="2"/>
  <c r="H24" i="1" s="1"/>
  <c r="H6" i="2"/>
  <c r="H25" i="1" s="1"/>
  <c r="H7" i="2"/>
  <c r="H26" i="1" s="1"/>
  <c r="H8" i="2"/>
  <c r="H27" i="1" s="1"/>
  <c r="H9" i="2"/>
  <c r="H10" i="2"/>
  <c r="H11" i="2"/>
  <c r="H30" i="1" s="1"/>
  <c r="H12" i="2"/>
  <c r="H31" i="1" s="1"/>
  <c r="H13" i="2"/>
  <c r="H2" i="2"/>
  <c r="H21" i="1" s="1"/>
  <c r="B3" i="2"/>
  <c r="B22" i="1" s="1"/>
  <c r="B4" i="2"/>
  <c r="B23" i="1" s="1"/>
  <c r="B5" i="2"/>
  <c r="B6" i="2"/>
  <c r="B7" i="2"/>
  <c r="B26" i="1" s="1"/>
  <c r="B8" i="2"/>
  <c r="B9" i="2"/>
  <c r="B28" i="1" s="1"/>
  <c r="B10" i="2"/>
  <c r="B29" i="1" s="1"/>
  <c r="B11" i="2"/>
  <c r="B30" i="1" s="1"/>
  <c r="B12" i="2"/>
  <c r="B31" i="1" s="1"/>
  <c r="B13" i="2"/>
  <c r="B2" i="2"/>
  <c r="B21" i="1" s="1"/>
  <c r="D14" i="2"/>
  <c r="D35" i="1" s="1"/>
  <c r="E14" i="2"/>
  <c r="F14" i="2"/>
  <c r="F35" i="1" s="1"/>
  <c r="I14" i="2"/>
  <c r="I35" i="1" s="1"/>
  <c r="J14" i="2"/>
  <c r="J35" i="1" s="1"/>
  <c r="K14" i="2"/>
  <c r="K35" i="1" s="1"/>
  <c r="L14" i="2"/>
  <c r="L35" i="1" s="1"/>
  <c r="M14" i="2"/>
  <c r="M35" i="1" s="1"/>
  <c r="N14" i="2"/>
  <c r="N35" i="1" s="1"/>
  <c r="C14" i="2"/>
  <c r="B14" i="2" s="1"/>
  <c r="C35" i="1"/>
  <c r="H3" i="6"/>
  <c r="H4" i="1" s="1"/>
  <c r="H4" i="6"/>
  <c r="H5" i="1" s="1"/>
  <c r="H5" i="6"/>
  <c r="H6" i="1" s="1"/>
  <c r="H6" i="6"/>
  <c r="H7" i="1" s="1"/>
  <c r="H8" i="1"/>
  <c r="H8" i="6"/>
  <c r="H9" i="1" s="1"/>
  <c r="H9" i="6"/>
  <c r="H10" i="1" s="1"/>
  <c r="H10" i="6"/>
  <c r="H11" i="1" s="1"/>
  <c r="H11" i="6"/>
  <c r="H12" i="1" s="1"/>
  <c r="H12" i="6"/>
  <c r="H13" i="1" s="1"/>
  <c r="H13" i="6"/>
  <c r="H14" i="1" s="1"/>
  <c r="H2" i="6"/>
  <c r="H3" i="1" s="1"/>
  <c r="B3" i="6"/>
  <c r="B4" i="1" s="1"/>
  <c r="B4" i="6"/>
  <c r="B5" i="6"/>
  <c r="B6" i="1" s="1"/>
  <c r="B6" i="6"/>
  <c r="B7" i="6"/>
  <c r="B8" i="1" s="1"/>
  <c r="B8" i="6"/>
  <c r="B9" i="1" s="1"/>
  <c r="B9" i="6"/>
  <c r="B10" i="1" s="1"/>
  <c r="B10" i="6"/>
  <c r="B11" i="1" s="1"/>
  <c r="B11" i="6"/>
  <c r="B12" i="1" s="1"/>
  <c r="B12" i="6"/>
  <c r="B13" i="1" s="1"/>
  <c r="B13" i="6"/>
  <c r="B14" i="1" s="1"/>
  <c r="B2" i="6"/>
  <c r="B3" i="1" s="1"/>
  <c r="B24" i="1"/>
  <c r="B32" i="1"/>
  <c r="H28" i="1"/>
  <c r="H29" i="1"/>
  <c r="B5" i="1"/>
  <c r="B7" i="1"/>
  <c r="J21" i="1"/>
  <c r="K21" i="1"/>
  <c r="L21" i="1"/>
  <c r="M21" i="1"/>
  <c r="N21" i="1"/>
  <c r="J22" i="1"/>
  <c r="K22" i="1"/>
  <c r="L22" i="1"/>
  <c r="M22" i="1"/>
  <c r="N22" i="1"/>
  <c r="J23" i="1"/>
  <c r="K23" i="1"/>
  <c r="L23" i="1"/>
  <c r="M23" i="1"/>
  <c r="N23" i="1"/>
  <c r="J24" i="1"/>
  <c r="K24" i="1"/>
  <c r="L24" i="1"/>
  <c r="M24" i="1"/>
  <c r="N24" i="1"/>
  <c r="J25" i="1"/>
  <c r="K25" i="1"/>
  <c r="L25" i="1"/>
  <c r="M25" i="1"/>
  <c r="N25" i="1"/>
  <c r="J26" i="1"/>
  <c r="K26" i="1"/>
  <c r="L26" i="1"/>
  <c r="M26" i="1"/>
  <c r="N26" i="1"/>
  <c r="J27" i="1"/>
  <c r="K27" i="1"/>
  <c r="L27" i="1"/>
  <c r="M27" i="1"/>
  <c r="N27" i="1"/>
  <c r="J28" i="1"/>
  <c r="K28" i="1"/>
  <c r="L28" i="1"/>
  <c r="M28" i="1"/>
  <c r="N28" i="1"/>
  <c r="J29" i="1"/>
  <c r="K29" i="1"/>
  <c r="L29" i="1"/>
  <c r="M29" i="1"/>
  <c r="N29" i="1"/>
  <c r="J30" i="1"/>
  <c r="K30" i="1"/>
  <c r="L30" i="1"/>
  <c r="M30" i="1"/>
  <c r="N30" i="1"/>
  <c r="J31" i="1"/>
  <c r="K31" i="1"/>
  <c r="L31" i="1"/>
  <c r="M31" i="1"/>
  <c r="N31" i="1"/>
  <c r="J32" i="1"/>
  <c r="K32" i="1"/>
  <c r="L32" i="1"/>
  <c r="M32" i="1"/>
  <c r="N32" i="1"/>
  <c r="I22" i="1"/>
  <c r="I23" i="1"/>
  <c r="I24" i="1"/>
  <c r="I25" i="1"/>
  <c r="I26" i="1"/>
  <c r="I27" i="1"/>
  <c r="I28" i="1"/>
  <c r="I29" i="1"/>
  <c r="I30" i="1"/>
  <c r="I31" i="1"/>
  <c r="I32" i="1"/>
  <c r="I21" i="1"/>
  <c r="C22" i="1"/>
  <c r="D22" i="1"/>
  <c r="E22" i="1"/>
  <c r="F22" i="1"/>
  <c r="C23" i="1"/>
  <c r="D23" i="1"/>
  <c r="E23" i="1"/>
  <c r="C24" i="1"/>
  <c r="D24" i="1"/>
  <c r="E24" i="1"/>
  <c r="F24" i="1"/>
  <c r="C25" i="1"/>
  <c r="D25" i="1"/>
  <c r="E25" i="1"/>
  <c r="C26" i="1"/>
  <c r="D26" i="1"/>
  <c r="E26" i="1"/>
  <c r="F26" i="1"/>
  <c r="C27" i="1"/>
  <c r="D27" i="1"/>
  <c r="E27" i="1"/>
  <c r="C28" i="1"/>
  <c r="D28" i="1"/>
  <c r="E28" i="1"/>
  <c r="F28" i="1"/>
  <c r="C29" i="1"/>
  <c r="D29" i="1"/>
  <c r="E29" i="1"/>
  <c r="C30" i="1"/>
  <c r="D30" i="1"/>
  <c r="E30" i="1"/>
  <c r="F30" i="1"/>
  <c r="C31" i="1"/>
  <c r="D31" i="1"/>
  <c r="E31" i="1"/>
  <c r="C32" i="1"/>
  <c r="D32" i="1"/>
  <c r="E32" i="1"/>
  <c r="F32" i="1"/>
  <c r="D21" i="1"/>
  <c r="E21" i="1"/>
  <c r="F21" i="1"/>
  <c r="C21" i="1"/>
  <c r="I4" i="1"/>
  <c r="J4" i="1"/>
  <c r="K4" i="1"/>
  <c r="L4" i="1"/>
  <c r="M4" i="1"/>
  <c r="N4" i="1"/>
  <c r="I6" i="1"/>
  <c r="J6" i="1"/>
  <c r="K6" i="1"/>
  <c r="L6" i="1"/>
  <c r="M6" i="1"/>
  <c r="N6" i="1"/>
  <c r="I7" i="1"/>
  <c r="J7" i="1"/>
  <c r="K7" i="1"/>
  <c r="L7" i="1"/>
  <c r="M7" i="1"/>
  <c r="N7" i="1"/>
  <c r="I10" i="1"/>
  <c r="J10" i="1"/>
  <c r="K10" i="1"/>
  <c r="L10" i="1"/>
  <c r="M10" i="1"/>
  <c r="N10" i="1"/>
  <c r="I11" i="1"/>
  <c r="J11" i="1"/>
  <c r="K11" i="1"/>
  <c r="L11" i="1"/>
  <c r="M11" i="1"/>
  <c r="N11" i="1"/>
  <c r="I12" i="1"/>
  <c r="J12" i="1"/>
  <c r="K12" i="1"/>
  <c r="L12" i="1"/>
  <c r="M12" i="1"/>
  <c r="N12" i="1"/>
  <c r="I13" i="1"/>
  <c r="J13" i="1"/>
  <c r="K13" i="1"/>
  <c r="L13" i="1"/>
  <c r="M13" i="1"/>
  <c r="N13" i="1"/>
  <c r="I14" i="1"/>
  <c r="J14" i="1"/>
  <c r="K14" i="1"/>
  <c r="L14" i="1"/>
  <c r="M14" i="1"/>
  <c r="N14" i="1"/>
  <c r="J3" i="1"/>
  <c r="K3" i="1"/>
  <c r="L3" i="1"/>
  <c r="M3" i="1"/>
  <c r="N3" i="1"/>
  <c r="I3" i="1"/>
  <c r="C4" i="1"/>
  <c r="D4" i="1"/>
  <c r="E4" i="1"/>
  <c r="F4" i="1"/>
  <c r="C6" i="1"/>
  <c r="D6" i="1"/>
  <c r="E6" i="1"/>
  <c r="F6" i="1"/>
  <c r="C7" i="1"/>
  <c r="D7" i="1"/>
  <c r="E7" i="1"/>
  <c r="F7" i="1"/>
  <c r="D8" i="1"/>
  <c r="C10" i="1"/>
  <c r="D10" i="1"/>
  <c r="E10" i="1"/>
  <c r="F10" i="1"/>
  <c r="C11" i="1"/>
  <c r="D11" i="1"/>
  <c r="E11" i="1"/>
  <c r="C12" i="1"/>
  <c r="D12" i="1"/>
  <c r="E12" i="1"/>
  <c r="F12" i="1"/>
  <c r="C13" i="1"/>
  <c r="D13" i="1"/>
  <c r="E13" i="1"/>
  <c r="F13" i="1"/>
  <c r="C14" i="1"/>
  <c r="D14" i="1"/>
  <c r="E14" i="1"/>
  <c r="F14" i="1"/>
  <c r="D3" i="1"/>
  <c r="E3" i="1"/>
  <c r="F3" i="1"/>
  <c r="C3" i="1"/>
  <c r="N14" i="6"/>
  <c r="N34" i="1" s="1"/>
  <c r="M14" i="6"/>
  <c r="M34" i="1" s="1"/>
  <c r="L14" i="6"/>
  <c r="L34" i="1" s="1"/>
  <c r="K14" i="6"/>
  <c r="K34" i="1" s="1"/>
  <c r="J14" i="6"/>
  <c r="J34" i="1" s="1"/>
  <c r="I14" i="6"/>
  <c r="I34" i="1" s="1"/>
  <c r="D14" i="6"/>
  <c r="D34" i="1" s="1"/>
  <c r="E14" i="6"/>
  <c r="E34" i="1" s="1"/>
  <c r="F14" i="6"/>
  <c r="F34" i="1" s="1"/>
  <c r="C14" i="6"/>
  <c r="C34" i="1" s="1"/>
  <c r="G13" i="6"/>
  <c r="G12" i="6"/>
  <c r="G11" i="6"/>
  <c r="G10" i="6"/>
  <c r="G9" i="6"/>
  <c r="G8" i="6"/>
  <c r="G7" i="6"/>
  <c r="G6" i="6"/>
  <c r="G5" i="6"/>
  <c r="G4" i="6"/>
  <c r="G3" i="6"/>
  <c r="G2" i="6"/>
  <c r="N38" i="1"/>
  <c r="M38" i="1"/>
  <c r="L38" i="1"/>
  <c r="K38" i="1"/>
  <c r="J38" i="1"/>
  <c r="I38" i="1"/>
  <c r="F38" i="1"/>
  <c r="D38" i="1"/>
  <c r="G13" i="5"/>
  <c r="G12" i="5"/>
  <c r="G11" i="5"/>
  <c r="G10" i="5"/>
  <c r="G9" i="5"/>
  <c r="G8" i="5"/>
  <c r="G13" i="4"/>
  <c r="G12" i="4"/>
  <c r="G11" i="4"/>
  <c r="G10" i="4"/>
  <c r="G9" i="4"/>
  <c r="G8" i="4"/>
  <c r="G7" i="4"/>
  <c r="G6" i="4"/>
  <c r="G5" i="4"/>
  <c r="G4" i="4"/>
  <c r="G3" i="4"/>
  <c r="G2" i="4"/>
  <c r="G13" i="3"/>
  <c r="G12" i="3"/>
  <c r="G11" i="3"/>
  <c r="G10" i="3"/>
  <c r="G9" i="3"/>
  <c r="G8" i="3"/>
  <c r="G7" i="3"/>
  <c r="G6" i="3"/>
  <c r="G5" i="3"/>
  <c r="G4" i="3"/>
  <c r="G3" i="3"/>
  <c r="G2" i="3"/>
  <c r="H32" i="1"/>
  <c r="G13" i="2"/>
  <c r="G12" i="2"/>
  <c r="F31" i="1"/>
  <c r="G11" i="2"/>
  <c r="G10" i="2"/>
  <c r="F29" i="1"/>
  <c r="G9" i="2"/>
  <c r="G8" i="2"/>
  <c r="F27" i="1"/>
  <c r="B27" i="1"/>
  <c r="G7" i="2"/>
  <c r="G6" i="2"/>
  <c r="F25" i="1"/>
  <c r="B25" i="1"/>
  <c r="G5" i="2"/>
  <c r="G4" i="2"/>
  <c r="F23" i="1"/>
  <c r="G3" i="2"/>
  <c r="G2" i="2"/>
  <c r="G29" i="1" l="1"/>
  <c r="G14" i="6"/>
  <c r="H14" i="6"/>
  <c r="B14" i="6"/>
  <c r="G14" i="5"/>
  <c r="E38" i="1"/>
  <c r="B14" i="4"/>
  <c r="C38" i="1"/>
  <c r="B14" i="3"/>
  <c r="C36" i="1"/>
  <c r="G14" i="2"/>
  <c r="E35" i="1"/>
  <c r="G27" i="1"/>
  <c r="G31" i="1"/>
  <c r="G34" i="1"/>
  <c r="H34" i="1"/>
  <c r="B34" i="1"/>
  <c r="G21" i="1"/>
  <c r="H14" i="2"/>
  <c r="G14" i="3"/>
  <c r="H14" i="3"/>
  <c r="G14" i="4"/>
  <c r="H14" i="4"/>
  <c r="G30" i="1"/>
  <c r="G26" i="1"/>
  <c r="G22" i="1"/>
  <c r="G23" i="1"/>
  <c r="G25" i="1"/>
  <c r="G24" i="1"/>
  <c r="G28" i="1"/>
  <c r="G32" i="1"/>
  <c r="G4" i="1" l="1"/>
  <c r="G5" i="1"/>
  <c r="G6" i="1"/>
  <c r="G7" i="1"/>
  <c r="G8" i="1"/>
  <c r="G9" i="1"/>
  <c r="G10" i="1"/>
  <c r="G11" i="1"/>
  <c r="G12" i="1"/>
  <c r="G13" i="1"/>
  <c r="G14" i="1"/>
  <c r="G3" i="1"/>
  <c r="H36" i="1"/>
  <c r="H37" i="1"/>
  <c r="G38" i="1"/>
  <c r="G37" i="1"/>
  <c r="G36" i="1"/>
  <c r="B37" i="1"/>
  <c r="B36" i="1"/>
  <c r="A18" i="1"/>
  <c r="A16" i="1"/>
  <c r="C15" i="1" l="1"/>
  <c r="B35" i="1" s="1"/>
  <c r="D15" i="1"/>
  <c r="D39" i="1" s="1"/>
  <c r="E15" i="1"/>
  <c r="F15" i="1"/>
  <c r="F39" i="1" s="1"/>
  <c r="I15" i="1"/>
  <c r="I39" i="1" s="1"/>
  <c r="J15" i="1"/>
  <c r="J39" i="1" s="1"/>
  <c r="K15" i="1"/>
  <c r="K39" i="1" s="1"/>
  <c r="L15" i="1"/>
  <c r="L39" i="1" s="1"/>
  <c r="M15" i="1"/>
  <c r="M39" i="1" s="1"/>
  <c r="N15" i="1"/>
  <c r="N39" i="1" s="1"/>
  <c r="G17" i="1"/>
  <c r="G15" i="1" l="1"/>
  <c r="C39" i="1"/>
  <c r="H15" i="1"/>
  <c r="H35" i="1"/>
  <c r="B15" i="1"/>
  <c r="G35" i="1" l="1"/>
  <c r="E39" i="1"/>
  <c r="G39" i="1" s="1"/>
</calcChain>
</file>

<file path=xl/sharedStrings.xml><?xml version="1.0" encoding="utf-8"?>
<sst xmlns="http://schemas.openxmlformats.org/spreadsheetml/2006/main" count="108" uniqueCount="28">
  <si>
    <t>Wagers
vs
Previous
Year</t>
  </si>
  <si>
    <t>Wagers
Written</t>
  </si>
  <si>
    <t>Promo
Deduct.</t>
  </si>
  <si>
    <t>Net
Proceeds</t>
  </si>
  <si>
    <r>
      <t xml:space="preserve">Taxes
Paid </t>
    </r>
    <r>
      <rPr>
        <b/>
        <i/>
        <vertAlign val="superscript"/>
        <sz val="12"/>
        <color theme="1"/>
        <rFont val="Calibri"/>
        <family val="2"/>
        <scheme val="minor"/>
      </rPr>
      <t>1</t>
    </r>
  </si>
  <si>
    <t>Win %</t>
  </si>
  <si>
    <t>Net
Proceeds
 vs Previous
Year</t>
  </si>
  <si>
    <r>
      <t xml:space="preserve">Net Proceeds by Sport/Type </t>
    </r>
    <r>
      <rPr>
        <b/>
        <i/>
        <vertAlign val="superscript"/>
        <sz val="11"/>
        <color theme="1"/>
        <rFont val="Calibri"/>
        <family val="2"/>
        <scheme val="minor"/>
      </rPr>
      <t>2</t>
    </r>
  </si>
  <si>
    <t>Baseball</t>
  </si>
  <si>
    <t>Basketball</t>
  </si>
  <si>
    <t>Football</t>
  </si>
  <si>
    <t>Soccer</t>
  </si>
  <si>
    <t>Parlay</t>
  </si>
  <si>
    <t>Other</t>
  </si>
  <si>
    <t>FY26
Thru</t>
  </si>
  <si>
    <t>FY25
Thru</t>
  </si>
  <si>
    <t>FY25</t>
  </si>
  <si>
    <t>FY26</t>
  </si>
  <si>
    <t>FY24</t>
  </si>
  <si>
    <t>FY23</t>
  </si>
  <si>
    <t>FY22</t>
  </si>
  <si>
    <t>Total</t>
  </si>
  <si>
    <t>1 Due to state law allowing losses incurred by operators to offset future net proceeds, the actual tax payments received may not calculate to the tax rate.</t>
  </si>
  <si>
    <t>2 Due to the allowed deduction for promo wagers in computing the net proceeds and taxes in Louisiana, the by Sport information may not match as some system do not include the promo wager deduction in their reports.</t>
  </si>
  <si>
    <t>N/A</t>
  </si>
  <si>
    <r>
      <t xml:space="preserve">Taxes
Paid </t>
    </r>
    <r>
      <rPr>
        <b/>
        <vertAlign val="superscript"/>
        <sz val="11"/>
        <color theme="1"/>
        <rFont val="Calibri"/>
        <family val="2"/>
        <scheme val="minor"/>
      </rPr>
      <t>1</t>
    </r>
  </si>
  <si>
    <t>FY 21/22</t>
  </si>
  <si>
    <t>April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</si>
</sst>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0.0%"/>
    <numFmt numFmtId="165" formatCode="mm/dd/yy;@"/>
    <numFmt numFmtId="166" formatCode="_(* #,##0_);_(* \(#,##0\);_(* &quot;-&quot;??_);_(@_)"/>
  </numFmts>
  <fonts count="24" x14ac:knownFonts="1">
    <font>
      <sz val="11"/>
      <color theme="1"/>
      <name val="Calibri"/>
      <family val="2"/>
      <scheme val="minor"/>
    </font>
    <font>
      <b/>
      <sz val="11"/>
      <color theme="1"/>
      <name val="Calibri"/>
      <family val="2"/>
      <scheme val="minor"/>
    </font>
    <font>
      <b/>
      <i/>
      <sz val="11"/>
      <color theme="1"/>
      <name val="Calibri"/>
      <family val="2"/>
      <scheme val="minor"/>
    </font>
    <font>
      <i/>
      <sz val="11"/>
      <color theme="1"/>
      <name val="Calibri"/>
      <family val="2"/>
      <scheme val="minor"/>
    </font>
    <font>
      <b/>
      <vertAlign val="superscript"/>
      <sz val="11"/>
      <color theme="1"/>
      <name val="Calibri"/>
      <family val="2"/>
      <scheme val="minor"/>
    </font>
    <font>
      <sz val="12"/>
      <color theme="1"/>
      <name val="Calibri"/>
      <family val="2"/>
      <scheme val="minor"/>
    </font>
    <font>
      <i/>
      <sz val="12"/>
      <color theme="1"/>
      <name val="Calibri"/>
      <family val="2"/>
      <scheme val="minor"/>
    </font>
    <font>
      <b/>
      <i/>
      <vertAlign val="superscript"/>
      <sz val="12"/>
      <color theme="1"/>
      <name val="Calibri"/>
      <family val="2"/>
      <scheme val="minor"/>
    </font>
    <font>
      <b/>
      <i/>
      <sz val="14"/>
      <color theme="1"/>
      <name val="Calibri"/>
      <family val="2"/>
      <scheme val="minor"/>
    </font>
    <font>
      <sz val="14"/>
      <color theme="1"/>
      <name val="Calibri"/>
      <family val="2"/>
      <scheme val="minor"/>
    </font>
    <font>
      <b/>
      <i/>
      <vertAlign val="superscript"/>
      <sz val="11"/>
      <color theme="1"/>
      <name val="Calibri"/>
      <family val="2"/>
      <scheme val="minor"/>
    </font>
    <font>
      <b/>
      <i/>
      <sz val="12"/>
      <color theme="1"/>
      <name val="Calibri"/>
      <family val="2"/>
      <scheme val="minor"/>
    </font>
    <font>
      <b/>
      <i/>
      <sz val="14"/>
      <name val="Calibri"/>
      <family val="2"/>
      <scheme val="minor"/>
    </font>
    <font>
      <sz val="12"/>
      <color rgb="FF000000"/>
      <name val="Calibri"/>
      <family val="2"/>
      <scheme val="minor"/>
    </font>
    <font>
      <sz val="12"/>
      <color rgb="FFFF0000"/>
      <name val="Calibri"/>
      <family val="2"/>
      <scheme val="minor"/>
    </font>
    <font>
      <sz val="12"/>
      <color rgb="FF000000"/>
      <name val="Calibri"/>
      <family val="2"/>
    </font>
    <font>
      <sz val="12"/>
      <color rgb="FFFF0000"/>
      <name val="Calibri"/>
      <family val="2"/>
    </font>
    <font>
      <sz val="12"/>
      <name val="Calibri"/>
      <family val="2"/>
      <scheme val="minor"/>
    </font>
    <font>
      <sz val="11"/>
      <color theme="1"/>
      <name val="Calibri"/>
      <family val="2"/>
      <scheme val="minor"/>
    </font>
    <font>
      <b/>
      <sz val="12"/>
      <color theme="1"/>
      <name val="Calibri"/>
      <family val="2"/>
      <scheme val="minor"/>
    </font>
    <font>
      <sz val="11"/>
      <color rgb="FF000000"/>
      <name val="Calibri"/>
      <family val="2"/>
      <scheme val="minor"/>
    </font>
    <font>
      <b/>
      <sz val="12"/>
      <name val="Calibri"/>
      <family val="2"/>
      <scheme val="minor"/>
    </font>
    <font>
      <b/>
      <i/>
      <sz val="14"/>
      <color rgb="FF000000"/>
      <name val="Calibri"/>
      <family val="2"/>
      <scheme val="minor"/>
    </font>
    <font>
      <sz val="12"/>
      <name val="Calibri"/>
      <family val="2"/>
    </font>
  </fonts>
  <fills count="5">
    <fill>
      <patternFill patternType="none"/>
    </fill>
    <fill>
      <patternFill patternType="gray125"/>
    </fill>
    <fill>
      <patternFill patternType="solid">
        <fgColor theme="4" tint="0.59999389629810485"/>
        <bgColor indexed="64"/>
      </patternFill>
    </fill>
    <fill>
      <patternFill patternType="solid">
        <fgColor theme="5" tint="0.79998168889431442"/>
        <bgColor indexed="64"/>
      </patternFill>
    </fill>
    <fill>
      <patternFill patternType="solid">
        <fgColor theme="0"/>
        <bgColor indexed="64"/>
      </patternFill>
    </fill>
  </fills>
  <borders count="12">
    <border>
      <left/>
      <right/>
      <top/>
      <bottom/>
      <diagonal/>
    </border>
    <border>
      <left/>
      <right/>
      <top style="thin">
        <color indexed="64"/>
      </top>
      <bottom style="double">
        <color indexed="64"/>
      </bottom>
      <diagonal/>
    </border>
    <border>
      <left/>
      <right/>
      <top/>
      <bottom style="double">
        <color indexed="64"/>
      </bottom>
      <diagonal/>
    </border>
    <border>
      <left/>
      <right/>
      <top style="double">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3">
    <xf numFmtId="0" fontId="0" fillId="0" borderId="0"/>
    <xf numFmtId="43" fontId="18" fillId="0" borderId="0" applyFont="0" applyFill="0" applyBorder="0" applyAlignment="0" applyProtection="0"/>
    <xf numFmtId="9" fontId="18" fillId="0" borderId="0" applyFont="0" applyFill="0" applyBorder="0" applyAlignment="0" applyProtection="0"/>
  </cellStyleXfs>
  <cellXfs count="98">
    <xf numFmtId="0" fontId="0" fillId="0" borderId="0" xfId="0"/>
    <xf numFmtId="0" fontId="1" fillId="0" borderId="0" xfId="0" applyFont="1" applyAlignment="1">
      <alignment horizontal="center" wrapText="1"/>
    </xf>
    <xf numFmtId="0" fontId="2" fillId="0" borderId="0" xfId="0" applyFont="1" applyAlignment="1">
      <alignment horizontal="center" wrapText="1"/>
    </xf>
    <xf numFmtId="0" fontId="0" fillId="0" borderId="0" xfId="0" applyAlignment="1">
      <alignment horizontal="center" wrapText="1"/>
    </xf>
    <xf numFmtId="0" fontId="2" fillId="0" borderId="0" xfId="0" applyFont="1" applyAlignment="1">
      <alignment horizontal="left" wrapText="1"/>
    </xf>
    <xf numFmtId="0" fontId="2" fillId="0" borderId="0" xfId="0" applyFont="1" applyAlignment="1">
      <alignment wrapText="1"/>
    </xf>
    <xf numFmtId="0" fontId="3" fillId="0" borderId="0" xfId="0" applyFont="1" applyAlignment="1">
      <alignment wrapText="1"/>
    </xf>
    <xf numFmtId="0" fontId="5" fillId="0" borderId="0" xfId="0" applyFont="1"/>
    <xf numFmtId="165" fontId="0" fillId="0" borderId="0" xfId="0" applyNumberFormat="1" applyAlignment="1">
      <alignment horizontal="center"/>
    </xf>
    <xf numFmtId="165" fontId="5" fillId="0" borderId="0" xfId="0" applyNumberFormat="1" applyFont="1" applyAlignment="1">
      <alignment horizontal="center"/>
    </xf>
    <xf numFmtId="38" fontId="8" fillId="2" borderId="0" xfId="0" applyNumberFormat="1" applyFont="1" applyFill="1"/>
    <xf numFmtId="164" fontId="8" fillId="2" borderId="0" xfId="0" applyNumberFormat="1" applyFont="1" applyFill="1" applyAlignment="1">
      <alignment horizontal="center"/>
    </xf>
    <xf numFmtId="17" fontId="8" fillId="2" borderId="0" xfId="0" applyNumberFormat="1" applyFont="1" applyFill="1" applyAlignment="1">
      <alignment horizontal="center"/>
    </xf>
    <xf numFmtId="38" fontId="8" fillId="0" borderId="0" xfId="0" applyNumberFormat="1" applyFont="1"/>
    <xf numFmtId="0" fontId="9" fillId="0" borderId="0" xfId="0" applyFont="1"/>
    <xf numFmtId="164" fontId="5" fillId="0" borderId="0" xfId="0" applyNumberFormat="1" applyFont="1" applyAlignment="1">
      <alignment horizontal="center"/>
    </xf>
    <xf numFmtId="0" fontId="11" fillId="3" borderId="0" xfId="0" applyFont="1" applyFill="1" applyAlignment="1">
      <alignment horizontal="center" wrapText="1"/>
    </xf>
    <xf numFmtId="164" fontId="8" fillId="2" borderId="0" xfId="0" applyNumberFormat="1" applyFont="1" applyFill="1" applyAlignment="1">
      <alignment horizontal="center" wrapText="1"/>
    </xf>
    <xf numFmtId="17" fontId="11" fillId="3" borderId="0" xfId="0" applyNumberFormat="1" applyFont="1" applyFill="1" applyAlignment="1">
      <alignment horizontal="center" wrapText="1"/>
    </xf>
    <xf numFmtId="38" fontId="6" fillId="0" borderId="0" xfId="0" applyNumberFormat="1" applyFont="1"/>
    <xf numFmtId="38" fontId="5" fillId="0" borderId="0" xfId="0" applyNumberFormat="1" applyFont="1"/>
    <xf numFmtId="164" fontId="6" fillId="0" borderId="0" xfId="0" applyNumberFormat="1" applyFont="1"/>
    <xf numFmtId="164" fontId="12" fillId="2" borderId="0" xfId="0" applyNumberFormat="1" applyFont="1" applyFill="1" applyAlignment="1">
      <alignment horizontal="center" wrapText="1"/>
    </xf>
    <xf numFmtId="38" fontId="13" fillId="0" borderId="0" xfId="0" applyNumberFormat="1" applyFont="1"/>
    <xf numFmtId="38" fontId="14" fillId="0" borderId="0" xfId="0" applyNumberFormat="1" applyFont="1"/>
    <xf numFmtId="38" fontId="15" fillId="0" borderId="0" xfId="0" applyNumberFormat="1" applyFont="1"/>
    <xf numFmtId="38" fontId="16" fillId="0" borderId="0" xfId="0" applyNumberFormat="1" applyFont="1"/>
    <xf numFmtId="38" fontId="0" fillId="0" borderId="0" xfId="0" applyNumberFormat="1"/>
    <xf numFmtId="17" fontId="5" fillId="0" borderId="0" xfId="0" applyNumberFormat="1" applyFont="1" applyAlignment="1">
      <alignment horizontal="center"/>
    </xf>
    <xf numFmtId="164" fontId="5" fillId="0" borderId="0" xfId="0" applyNumberFormat="1" applyFont="1" applyAlignment="1">
      <alignment horizontal="center" wrapText="1"/>
    </xf>
    <xf numFmtId="164" fontId="17" fillId="0" borderId="0" xfId="0" applyNumberFormat="1" applyFont="1" applyAlignment="1">
      <alignment horizontal="center" wrapText="1"/>
    </xf>
    <xf numFmtId="166" fontId="5" fillId="0" borderId="0" xfId="1" applyNumberFormat="1" applyFont="1" applyFill="1"/>
    <xf numFmtId="166" fontId="5" fillId="0" borderId="0" xfId="0" applyNumberFormat="1" applyFont="1"/>
    <xf numFmtId="166" fontId="17" fillId="0" borderId="0" xfId="1" applyNumberFormat="1" applyFont="1" applyFill="1"/>
    <xf numFmtId="38" fontId="22" fillId="2" borderId="0" xfId="0" applyNumberFormat="1" applyFont="1" applyFill="1"/>
    <xf numFmtId="17" fontId="0" fillId="0" borderId="0" xfId="0" applyNumberFormat="1"/>
    <xf numFmtId="0" fontId="1" fillId="0" borderId="1" xfId="0" applyFont="1" applyBorder="1"/>
    <xf numFmtId="38" fontId="2" fillId="0" borderId="1" xfId="0" applyNumberFormat="1" applyFont="1" applyBorder="1"/>
    <xf numFmtId="164" fontId="5" fillId="0" borderId="1" xfId="0" applyNumberFormat="1" applyFont="1" applyBorder="1" applyAlignment="1">
      <alignment horizontal="center"/>
    </xf>
    <xf numFmtId="164" fontId="17" fillId="0" borderId="1" xfId="0" applyNumberFormat="1" applyFont="1" applyBorder="1" applyAlignment="1">
      <alignment horizontal="center" wrapText="1"/>
    </xf>
    <xf numFmtId="164" fontId="5" fillId="0" borderId="1" xfId="0" applyNumberFormat="1" applyFont="1" applyBorder="1" applyAlignment="1">
      <alignment horizontal="center" wrapText="1"/>
    </xf>
    <xf numFmtId="17" fontId="5" fillId="0" borderId="0" xfId="0" applyNumberFormat="1" applyFont="1"/>
    <xf numFmtId="164" fontId="19" fillId="0" borderId="1" xfId="0" applyNumberFormat="1" applyFont="1" applyBorder="1" applyAlignment="1">
      <alignment horizontal="center" wrapText="1"/>
    </xf>
    <xf numFmtId="38" fontId="19" fillId="0" borderId="1" xfId="0" applyNumberFormat="1" applyFont="1" applyBorder="1"/>
    <xf numFmtId="164" fontId="19" fillId="0" borderId="1" xfId="0" applyNumberFormat="1" applyFont="1" applyBorder="1" applyAlignment="1">
      <alignment horizontal="center"/>
    </xf>
    <xf numFmtId="164" fontId="21" fillId="0" borderId="1" xfId="0" applyNumberFormat="1" applyFont="1" applyBorder="1" applyAlignment="1">
      <alignment horizontal="center" wrapText="1"/>
    </xf>
    <xf numFmtId="164" fontId="5" fillId="0" borderId="0" xfId="2" applyNumberFormat="1" applyFont="1" applyAlignment="1">
      <alignment horizontal="center"/>
    </xf>
    <xf numFmtId="164" fontId="19" fillId="0" borderId="1" xfId="2" applyNumberFormat="1" applyFont="1" applyBorder="1" applyAlignment="1">
      <alignment horizontal="center"/>
    </xf>
    <xf numFmtId="17" fontId="19" fillId="0" borderId="0" xfId="0" applyNumberFormat="1" applyFont="1" applyAlignment="1">
      <alignment horizontal="center" wrapText="1"/>
    </xf>
    <xf numFmtId="0" fontId="5" fillId="0" borderId="0" xfId="0" applyFont="1" applyAlignment="1">
      <alignment horizontal="center" wrapText="1"/>
    </xf>
    <xf numFmtId="0" fontId="19" fillId="0" borderId="0" xfId="0" applyFont="1" applyAlignment="1">
      <alignment horizontal="center" wrapText="1"/>
    </xf>
    <xf numFmtId="164" fontId="6" fillId="0" borderId="0" xfId="0" applyNumberFormat="1" applyFont="1" applyAlignment="1">
      <alignment horizontal="center"/>
    </xf>
    <xf numFmtId="0" fontId="19" fillId="0" borderId="0" xfId="0" applyFont="1" applyAlignment="1">
      <alignment horizontal="center"/>
    </xf>
    <xf numFmtId="164" fontId="11" fillId="0" borderId="1" xfId="0" applyNumberFormat="1" applyFont="1" applyBorder="1" applyAlignment="1">
      <alignment horizontal="center"/>
    </xf>
    <xf numFmtId="0" fontId="5" fillId="0" borderId="0" xfId="0" applyFont="1" applyAlignment="1">
      <alignment horizontal="center"/>
    </xf>
    <xf numFmtId="38" fontId="23" fillId="0" borderId="0" xfId="0" applyNumberFormat="1" applyFont="1"/>
    <xf numFmtId="166" fontId="5" fillId="0" borderId="0" xfId="1" applyNumberFormat="1" applyFont="1" applyAlignment="1">
      <alignment horizontal="center"/>
    </xf>
    <xf numFmtId="0" fontId="19" fillId="0" borderId="1" xfId="0" applyFont="1" applyBorder="1"/>
    <xf numFmtId="17" fontId="19" fillId="0" borderId="0" xfId="0" applyNumberFormat="1" applyFont="1"/>
    <xf numFmtId="0" fontId="11" fillId="0" borderId="4" xfId="0" applyFont="1" applyBorder="1" applyAlignment="1">
      <alignment horizontal="center" wrapText="1"/>
    </xf>
    <xf numFmtId="0" fontId="11" fillId="0" borderId="5" xfId="0" applyFont="1" applyBorder="1" applyAlignment="1">
      <alignment horizontal="center" wrapText="1"/>
    </xf>
    <xf numFmtId="0" fontId="11" fillId="0" borderId="6" xfId="0" applyFont="1" applyBorder="1" applyAlignment="1">
      <alignment horizontal="center" wrapText="1"/>
    </xf>
    <xf numFmtId="17" fontId="5" fillId="0" borderId="7" xfId="0" applyNumberFormat="1" applyFont="1" applyBorder="1" applyAlignment="1">
      <alignment horizontal="center"/>
    </xf>
    <xf numFmtId="38" fontId="13" fillId="0" borderId="8" xfId="0" applyNumberFormat="1" applyFont="1" applyBorder="1"/>
    <xf numFmtId="17" fontId="5" fillId="0" borderId="9" xfId="0" applyNumberFormat="1" applyFont="1" applyBorder="1" applyAlignment="1">
      <alignment horizontal="center"/>
    </xf>
    <xf numFmtId="164" fontId="5" fillId="0" borderId="10" xfId="0" applyNumberFormat="1" applyFont="1" applyBorder="1" applyAlignment="1">
      <alignment horizontal="center" wrapText="1"/>
    </xf>
    <xf numFmtId="38" fontId="13" fillId="0" borderId="10" xfId="0" applyNumberFormat="1" applyFont="1" applyBorder="1"/>
    <xf numFmtId="164" fontId="5" fillId="0" borderId="10" xfId="0" applyNumberFormat="1" applyFont="1" applyBorder="1" applyAlignment="1">
      <alignment horizontal="center"/>
    </xf>
    <xf numFmtId="38" fontId="13" fillId="0" borderId="11" xfId="0" applyNumberFormat="1" applyFont="1" applyBorder="1"/>
    <xf numFmtId="0" fontId="6" fillId="0" borderId="0" xfId="0" applyFont="1" applyAlignment="1">
      <alignment horizontal="center"/>
    </xf>
    <xf numFmtId="0" fontId="3" fillId="0" borderId="0" xfId="0" applyFont="1" applyAlignment="1">
      <alignment horizontal="center"/>
    </xf>
    <xf numFmtId="4" fontId="0" fillId="0" borderId="0" xfId="0" applyNumberFormat="1"/>
    <xf numFmtId="4" fontId="20" fillId="0" borderId="0" xfId="0" applyNumberFormat="1" applyFont="1"/>
    <xf numFmtId="40" fontId="0" fillId="0" borderId="0" xfId="0" applyNumberFormat="1"/>
    <xf numFmtId="40" fontId="5" fillId="0" borderId="0" xfId="0" applyNumberFormat="1" applyFont="1"/>
    <xf numFmtId="40" fontId="20" fillId="0" borderId="0" xfId="0" applyNumberFormat="1" applyFont="1"/>
    <xf numFmtId="40" fontId="13" fillId="0" borderId="0" xfId="0" applyNumberFormat="1" applyFont="1"/>
    <xf numFmtId="0" fontId="20" fillId="0" borderId="0" xfId="0" applyFont="1"/>
    <xf numFmtId="0" fontId="11" fillId="0" borderId="0" xfId="0" applyFont="1" applyAlignment="1">
      <alignment horizontal="center" wrapText="1"/>
    </xf>
    <xf numFmtId="17" fontId="5" fillId="4" borderId="0" xfId="0" applyNumberFormat="1" applyFont="1" applyFill="1" applyAlignment="1">
      <alignment horizontal="center"/>
    </xf>
    <xf numFmtId="164" fontId="5" fillId="4" borderId="0" xfId="0" applyNumberFormat="1" applyFont="1" applyFill="1" applyAlignment="1">
      <alignment horizontal="center" wrapText="1"/>
    </xf>
    <xf numFmtId="38" fontId="13" fillId="4" borderId="0" xfId="0" applyNumberFormat="1" applyFont="1" applyFill="1"/>
    <xf numFmtId="164" fontId="5" fillId="4" borderId="0" xfId="0" applyNumberFormat="1" applyFont="1" applyFill="1" applyAlignment="1">
      <alignment horizontal="center"/>
    </xf>
    <xf numFmtId="164" fontId="17" fillId="4" borderId="0" xfId="0" applyNumberFormat="1" applyFont="1" applyFill="1" applyAlignment="1">
      <alignment horizontal="center" wrapText="1"/>
    </xf>
    <xf numFmtId="38" fontId="5" fillId="4" borderId="0" xfId="0" applyNumberFormat="1" applyFont="1" applyFill="1"/>
    <xf numFmtId="0" fontId="3" fillId="0" borderId="0" xfId="0" applyFont="1" applyAlignment="1">
      <alignment horizontal="left" wrapText="1"/>
    </xf>
    <xf numFmtId="164" fontId="8" fillId="3" borderId="0" xfId="0" applyNumberFormat="1" applyFont="1" applyFill="1" applyAlignment="1">
      <alignment horizontal="center" wrapText="1"/>
    </xf>
    <xf numFmtId="164" fontId="8" fillId="3" borderId="2" xfId="0" applyNumberFormat="1" applyFont="1" applyFill="1" applyBorder="1" applyAlignment="1">
      <alignment horizontal="center" wrapText="1"/>
    </xf>
    <xf numFmtId="38" fontId="8" fillId="3" borderId="0" xfId="0" applyNumberFormat="1" applyFont="1" applyFill="1"/>
    <xf numFmtId="38" fontId="8" fillId="3" borderId="2" xfId="0" applyNumberFormat="1" applyFont="1" applyFill="1" applyBorder="1"/>
    <xf numFmtId="164" fontId="8" fillId="3" borderId="0" xfId="0" applyNumberFormat="1" applyFont="1" applyFill="1" applyAlignment="1">
      <alignment horizontal="center"/>
    </xf>
    <xf numFmtId="164" fontId="8" fillId="3" borderId="2" xfId="0" applyNumberFormat="1" applyFont="1" applyFill="1" applyBorder="1" applyAlignment="1">
      <alignment horizontal="center"/>
    </xf>
    <xf numFmtId="0" fontId="19" fillId="0" borderId="0" xfId="0" applyFont="1" applyAlignment="1">
      <alignment horizontal="left"/>
    </xf>
    <xf numFmtId="0" fontId="2" fillId="0" borderId="0" xfId="0" applyFont="1" applyAlignment="1">
      <alignment horizontal="center"/>
    </xf>
    <xf numFmtId="38" fontId="8" fillId="3" borderId="3" xfId="0" applyNumberFormat="1" applyFont="1" applyFill="1" applyBorder="1"/>
    <xf numFmtId="164" fontId="8" fillId="3" borderId="3" xfId="0" applyNumberFormat="1" applyFont="1" applyFill="1" applyBorder="1" applyAlignment="1">
      <alignment horizontal="center" wrapText="1"/>
    </xf>
    <xf numFmtId="164" fontId="8" fillId="3" borderId="3" xfId="0" applyNumberFormat="1" applyFont="1" applyFill="1" applyBorder="1" applyAlignment="1">
      <alignment horizontal="center"/>
    </xf>
    <xf numFmtId="0" fontId="11" fillId="0" borderId="0" xfId="0" applyFont="1" applyAlignment="1">
      <alignment horizontal="center" wrapText="1"/>
    </xf>
  </cellXfs>
  <cellStyles count="3">
    <cellStyle name="Comma" xfId="1" builtinId="3"/>
    <cellStyle name="Normal" xfId="0" builtinId="0"/>
    <cellStyle name="Percent" xfId="2" builtinId="5"/>
  </cellStyles>
  <dxfs count="12">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51"/>
  <sheetViews>
    <sheetView tabSelected="1" zoomScale="90" zoomScaleNormal="90" workbookViewId="0">
      <selection activeCell="F12" sqref="F12"/>
    </sheetView>
  </sheetViews>
  <sheetFormatPr defaultRowHeight="15" x14ac:dyDescent="0.25"/>
  <cols>
    <col min="1" max="2" width="12.140625" customWidth="1"/>
    <col min="3" max="3" width="17.5703125" bestFit="1" customWidth="1"/>
    <col min="4" max="4" width="18.42578125" bestFit="1" customWidth="1"/>
    <col min="5" max="5" width="18.85546875" bestFit="1" customWidth="1"/>
    <col min="6" max="6" width="17.28515625" bestFit="1" customWidth="1"/>
    <col min="7" max="7" width="11.28515625" bestFit="1" customWidth="1"/>
    <col min="8" max="8" width="11.85546875" bestFit="1" customWidth="1"/>
    <col min="9" max="9" width="17.5703125" bestFit="1" customWidth="1"/>
    <col min="10" max="12" width="16.140625" bestFit="1" customWidth="1"/>
    <col min="13" max="14" width="17.5703125" bestFit="1" customWidth="1"/>
    <col min="15" max="15" width="11.5703125" bestFit="1" customWidth="1"/>
  </cols>
  <sheetData>
    <row r="1" spans="1:15" s="3" customFormat="1" ht="66.75" customHeight="1" x14ac:dyDescent="0.25">
      <c r="A1"/>
      <c r="B1" s="97" t="s">
        <v>0</v>
      </c>
      <c r="C1" s="97" t="s">
        <v>1</v>
      </c>
      <c r="D1" s="97" t="s">
        <v>2</v>
      </c>
      <c r="E1" s="97" t="s">
        <v>3</v>
      </c>
      <c r="F1" s="97" t="s">
        <v>4</v>
      </c>
      <c r="G1" s="97" t="s">
        <v>5</v>
      </c>
      <c r="H1" s="97" t="s">
        <v>6</v>
      </c>
      <c r="I1" s="93" t="s">
        <v>7</v>
      </c>
      <c r="J1" s="93"/>
      <c r="K1" s="93"/>
      <c r="L1" s="93"/>
      <c r="M1" s="93"/>
      <c r="N1" s="93"/>
    </row>
    <row r="2" spans="1:15" ht="20.25" customHeight="1" x14ac:dyDescent="0.25">
      <c r="A2" s="78" t="s">
        <v>27</v>
      </c>
      <c r="B2" s="97"/>
      <c r="C2" s="97"/>
      <c r="D2" s="97"/>
      <c r="E2" s="97"/>
      <c r="F2" s="97"/>
      <c r="G2" s="97"/>
      <c r="H2" s="97"/>
      <c r="I2" s="78" t="s">
        <v>8</v>
      </c>
      <c r="J2" s="78" t="s">
        <v>9</v>
      </c>
      <c r="K2" s="78" t="s">
        <v>10</v>
      </c>
      <c r="L2" s="78" t="s">
        <v>11</v>
      </c>
      <c r="M2" s="78" t="s">
        <v>12</v>
      </c>
      <c r="N2" s="78" t="s">
        <v>13</v>
      </c>
    </row>
    <row r="3" spans="1:15" ht="15.75" x14ac:dyDescent="0.25">
      <c r="A3" s="28">
        <v>45839</v>
      </c>
      <c r="B3" s="29">
        <f>'FY26'!B2</f>
        <v>5.018302457677893E-2</v>
      </c>
      <c r="C3" s="23">
        <f>'FY26'!C2</f>
        <v>12924092</v>
      </c>
      <c r="D3" s="23">
        <f>'FY26'!D2</f>
        <v>-21345</v>
      </c>
      <c r="E3" s="23">
        <f>'FY26'!E2</f>
        <v>1187708</v>
      </c>
      <c r="F3" s="23">
        <f>'FY26'!F2</f>
        <v>124779</v>
      </c>
      <c r="G3" s="15">
        <f t="shared" ref="G3:G15" si="0">E3/C3</f>
        <v>9.1898757761860558E-2</v>
      </c>
      <c r="H3" s="30">
        <f>'FY26'!H2</f>
        <v>-0.24117607345693248</v>
      </c>
      <c r="I3" s="20">
        <f>'FY26'!I2</f>
        <v>505908.16</v>
      </c>
      <c r="J3" s="20">
        <f>'FY26'!J2</f>
        <v>-56103.49</v>
      </c>
      <c r="K3" s="20">
        <f>'FY26'!K2</f>
        <v>188996.88</v>
      </c>
      <c r="L3" s="20">
        <f>'FY26'!L2</f>
        <v>-1807.87</v>
      </c>
      <c r="M3" s="20">
        <f>'FY26'!M2</f>
        <v>378831.76</v>
      </c>
      <c r="N3" s="20">
        <f>'FY26'!N2</f>
        <v>201321</v>
      </c>
    </row>
    <row r="4" spans="1:15" ht="15.75" customHeight="1" x14ac:dyDescent="0.25">
      <c r="A4" s="28">
        <v>45870</v>
      </c>
      <c r="B4" s="29">
        <f>'FY26'!B3</f>
        <v>0.20458519151665047</v>
      </c>
      <c r="C4" s="23">
        <f>'FY26'!C3</f>
        <v>19645999.059999995</v>
      </c>
      <c r="D4" s="23">
        <f>'FY26'!D3</f>
        <v>-20580</v>
      </c>
      <c r="E4" s="23">
        <f>'FY26'!E3</f>
        <v>3327931.5900000003</v>
      </c>
      <c r="F4" s="23">
        <f>'FY26'!F3</f>
        <v>306279.42800000007</v>
      </c>
      <c r="G4" s="15">
        <f t="shared" si="0"/>
        <v>0.16939487678057547</v>
      </c>
      <c r="H4" s="30">
        <f>'FY26'!H3</f>
        <v>0.23804707659920132</v>
      </c>
      <c r="I4" s="20">
        <f>'FY26'!I3</f>
        <v>337004.59</v>
      </c>
      <c r="J4" s="20">
        <f>'FY26'!J3</f>
        <v>-27873.830000000013</v>
      </c>
      <c r="K4" s="20">
        <f>'FY26'!K3</f>
        <v>1264218.2500000002</v>
      </c>
      <c r="L4" s="20">
        <f>'FY26'!L3</f>
        <v>17703.03</v>
      </c>
      <c r="M4" s="20">
        <f>'FY26'!M3</f>
        <v>1524309.9899999998</v>
      </c>
      <c r="N4" s="20">
        <f>'FY26'!N3</f>
        <v>240093.49000000022</v>
      </c>
    </row>
    <row r="5" spans="1:15" s="7" customFormat="1" ht="15.75" customHeight="1" x14ac:dyDescent="0.25">
      <c r="A5" s="28">
        <v>45901</v>
      </c>
      <c r="B5" s="29">
        <f>'FY26'!B4</f>
        <v>6.712691555454138E-2</v>
      </c>
      <c r="C5" s="23">
        <f>'FY26'!C4</f>
        <v>33786074.869999997</v>
      </c>
      <c r="D5" s="23">
        <f>'FY26'!D4</f>
        <v>-27335</v>
      </c>
      <c r="E5" s="23">
        <f>'FY26'!E4</f>
        <v>2976389.62</v>
      </c>
      <c r="F5" s="23">
        <f>'FY26'!F4</f>
        <v>296847.78000000003</v>
      </c>
      <c r="G5" s="15">
        <f t="shared" si="0"/>
        <v>8.8095158477342242E-2</v>
      </c>
      <c r="H5" s="30">
        <f>'FY26'!H4</f>
        <v>-0.43991455645090072</v>
      </c>
      <c r="I5" s="20">
        <f>'FY26'!I4</f>
        <v>-255823.79</v>
      </c>
      <c r="J5" s="20">
        <f>'FY26'!J4</f>
        <v>-59532.69</v>
      </c>
      <c r="K5" s="20">
        <f>'FY26'!K4</f>
        <v>1127345.69</v>
      </c>
      <c r="L5" s="20">
        <f>'FY26'!L4</f>
        <v>10234.209999999999</v>
      </c>
      <c r="M5" s="20">
        <f>'FY26'!M4</f>
        <v>2154755.0499999998</v>
      </c>
      <c r="N5" s="20">
        <f>'FY26'!N4</f>
        <v>35041.410000000003</v>
      </c>
    </row>
    <row r="6" spans="1:15" ht="15.75" customHeight="1" x14ac:dyDescent="0.25">
      <c r="A6" s="28">
        <v>45931</v>
      </c>
      <c r="B6" s="29">
        <f>'FY26'!B5</f>
        <v>-0.16656494262969754</v>
      </c>
      <c r="C6" s="23">
        <f>'FY26'!C5</f>
        <v>27998398.489999998</v>
      </c>
      <c r="D6" s="23">
        <f>'FY26'!D5</f>
        <v>-28050</v>
      </c>
      <c r="E6" s="23">
        <f>'FY26'!E5</f>
        <v>3651267.07</v>
      </c>
      <c r="F6" s="23">
        <f>'FY26'!F5</f>
        <v>357352.33</v>
      </c>
      <c r="G6" s="15">
        <f t="shared" si="0"/>
        <v>0.13040985438163896</v>
      </c>
      <c r="H6" s="30">
        <f>'FY26'!H5</f>
        <v>6.6525939379415631</v>
      </c>
      <c r="I6" s="20">
        <f>'FY26'!I5</f>
        <v>407806.99</v>
      </c>
      <c r="J6" s="20">
        <f>'FY26'!J5</f>
        <v>142196.9</v>
      </c>
      <c r="K6" s="20">
        <f>'FY26'!K5</f>
        <v>1134300.6499999999</v>
      </c>
      <c r="L6" s="20">
        <f>'FY26'!L5</f>
        <v>-92734.62</v>
      </c>
      <c r="M6" s="20">
        <f>'FY26'!M5</f>
        <v>1922652.67</v>
      </c>
      <c r="N6" s="20">
        <f>'FY26'!N5</f>
        <v>167069.79999999999</v>
      </c>
    </row>
    <row r="7" spans="1:15" s="14" customFormat="1" ht="15.75" customHeight="1" x14ac:dyDescent="0.3">
      <c r="A7" s="28">
        <v>45962</v>
      </c>
      <c r="B7" s="29">
        <f>'FY26'!B6</f>
        <v>-0.11650499353034847</v>
      </c>
      <c r="C7" s="23">
        <f>'FY26'!C6</f>
        <v>28833606.539999999</v>
      </c>
      <c r="D7" s="23">
        <f>'FY26'!D6</f>
        <v>-29345</v>
      </c>
      <c r="E7" s="23">
        <f>'FY26'!E6</f>
        <v>2977824.62</v>
      </c>
      <c r="F7" s="23">
        <f>'FY26'!F6</f>
        <v>313775.27</v>
      </c>
      <c r="G7" s="15">
        <f t="shared" si="0"/>
        <v>0.1032761758702975</v>
      </c>
      <c r="H7" s="30">
        <f>'FY26'!H6</f>
        <v>-0.29753524238296741</v>
      </c>
      <c r="I7" s="20">
        <f>'FY26'!I6</f>
        <v>-656909.21</v>
      </c>
      <c r="J7" s="20">
        <f>'FY26'!J6</f>
        <v>318230.69</v>
      </c>
      <c r="K7" s="20">
        <f>'FY26'!K6</f>
        <v>720923.32</v>
      </c>
      <c r="L7" s="20">
        <f>'FY26'!L6</f>
        <v>49978.71</v>
      </c>
      <c r="M7" s="20">
        <f>'FY26'!M6</f>
        <v>2443915.8199999998</v>
      </c>
      <c r="N7" s="20">
        <f>'FY26'!N6</f>
        <v>133081.25</v>
      </c>
    </row>
    <row r="8" spans="1:15" ht="15.75" customHeight="1" x14ac:dyDescent="0.25">
      <c r="A8" s="28">
        <v>45992</v>
      </c>
      <c r="B8" s="29">
        <f>'FY26'!B7</f>
        <v>-0.13238343515875323</v>
      </c>
      <c r="C8" s="23">
        <v>24654504</v>
      </c>
      <c r="D8" s="23">
        <f>'FY26'!D7</f>
        <v>-23880</v>
      </c>
      <c r="E8" s="23">
        <v>3337543</v>
      </c>
      <c r="F8" s="23">
        <v>328013</v>
      </c>
      <c r="G8" s="15">
        <f t="shared" si="0"/>
        <v>0.13537254693909073</v>
      </c>
      <c r="H8" s="30" t="str">
        <f>'FY26'!H7</f>
        <v>N/A</v>
      </c>
      <c r="I8" s="20">
        <v>-18882</v>
      </c>
      <c r="J8" s="20">
        <v>249310</v>
      </c>
      <c r="K8" s="20">
        <v>985404</v>
      </c>
      <c r="L8" s="20">
        <v>44203</v>
      </c>
      <c r="M8" s="20">
        <v>2105866</v>
      </c>
      <c r="N8" s="20">
        <v>-66</v>
      </c>
    </row>
    <row r="9" spans="1:15" ht="15.75" customHeight="1" x14ac:dyDescent="0.25">
      <c r="A9" s="28">
        <v>46023</v>
      </c>
      <c r="B9" s="29">
        <f>'FY26'!B8</f>
        <v>-0.18111038755140246</v>
      </c>
      <c r="C9" s="23">
        <f>'FY26'!C8</f>
        <v>22838149.41</v>
      </c>
      <c r="D9" s="23">
        <f>'FY26'!D8</f>
        <v>-21100</v>
      </c>
      <c r="E9" s="23">
        <f>'FY26'!E8</f>
        <v>3716326.34</v>
      </c>
      <c r="F9" s="23">
        <f>'FY26'!F8</f>
        <v>364751.65</v>
      </c>
      <c r="G9" s="15">
        <f t="shared" si="0"/>
        <v>0.16272449546077297</v>
      </c>
      <c r="H9" s="30">
        <f>'FY26'!H8</f>
        <v>0.45151674711071194</v>
      </c>
      <c r="I9" s="20">
        <f>'FY26'!I8</f>
        <v>71673.08</v>
      </c>
      <c r="J9" s="20">
        <f>'FY26'!J8</f>
        <v>394370.31</v>
      </c>
      <c r="K9" s="20">
        <f>'FY26'!K8</f>
        <v>1626015.36</v>
      </c>
      <c r="L9" s="20">
        <f>'FY26'!L8</f>
        <v>28694.46</v>
      </c>
      <c r="M9" s="20">
        <f>'FY26'!M8</f>
        <v>1552871.17</v>
      </c>
      <c r="N9" s="20">
        <f>'FY26'!N8</f>
        <v>68045.789999999994</v>
      </c>
      <c r="O9" s="27"/>
    </row>
    <row r="10" spans="1:15" ht="15.75" customHeight="1" x14ac:dyDescent="0.25">
      <c r="A10" s="79">
        <v>46054</v>
      </c>
      <c r="B10" s="80">
        <f>'FY26'!B9</f>
        <v>-0.39087266596959258</v>
      </c>
      <c r="C10" s="81">
        <f>'FY26'!C9</f>
        <v>15552784.699999999</v>
      </c>
      <c r="D10" s="81">
        <f>'FY26'!D9</f>
        <v>-18055</v>
      </c>
      <c r="E10" s="81">
        <f>'FY26'!E9</f>
        <v>578174.56000000006</v>
      </c>
      <c r="F10" s="81">
        <f>'FY26'!F9</f>
        <v>75713.86</v>
      </c>
      <c r="G10" s="82">
        <f t="shared" si="0"/>
        <v>3.7174986418991585E-2</v>
      </c>
      <c r="H10" s="83">
        <f>'FY26'!H9</f>
        <v>-0.77310259428845762</v>
      </c>
      <c r="I10" s="84">
        <f>'FY26'!I9</f>
        <v>44677.06</v>
      </c>
      <c r="J10" s="84">
        <f>'FY26'!J9</f>
        <v>450212.14</v>
      </c>
      <c r="K10" s="84">
        <f>'FY26'!K9</f>
        <v>-687091.11</v>
      </c>
      <c r="L10" s="84">
        <f>'FY26'!L9</f>
        <v>-57104.55</v>
      </c>
      <c r="M10" s="84">
        <f>'FY26'!M9</f>
        <v>996786.64</v>
      </c>
      <c r="N10" s="84">
        <f>'FY26'!N9</f>
        <v>-145129.45000000001</v>
      </c>
    </row>
    <row r="11" spans="1:15" ht="15.75" customHeight="1" x14ac:dyDescent="0.25">
      <c r="A11" s="28">
        <v>46082</v>
      </c>
      <c r="B11" s="29">
        <f>'FY26'!B10</f>
        <v>-0.2032202665983463</v>
      </c>
      <c r="C11" s="23">
        <f>'FY26'!C10</f>
        <v>19997882.309999999</v>
      </c>
      <c r="D11" s="23">
        <f>'FY26'!D10</f>
        <v>-8655</v>
      </c>
      <c r="E11" s="23">
        <f>'FY26'!E10</f>
        <v>2413681.7799999998</v>
      </c>
      <c r="F11" s="23">
        <v>236839</v>
      </c>
      <c r="G11" s="15">
        <f t="shared" si="0"/>
        <v>0.12069686892761797</v>
      </c>
      <c r="H11" s="30">
        <f>'FY26'!H10</f>
        <v>0.76906843064430164</v>
      </c>
      <c r="I11" s="20">
        <f>'FY26'!I10</f>
        <v>174295.7</v>
      </c>
      <c r="J11" s="20">
        <f>'FY26'!J10</f>
        <v>1213409.6599999999</v>
      </c>
      <c r="K11" s="20">
        <f>'FY26'!K10</f>
        <v>-307639.82</v>
      </c>
      <c r="L11" s="20">
        <f>'FY26'!L10</f>
        <v>28461.54</v>
      </c>
      <c r="M11" s="20">
        <f>'FY26'!M10</f>
        <v>1866969.74</v>
      </c>
      <c r="N11" s="20">
        <f>'FY26'!N10</f>
        <v>-545982.48</v>
      </c>
    </row>
    <row r="12" spans="1:15" ht="15.75" customHeight="1" x14ac:dyDescent="0.3">
      <c r="A12" s="12">
        <v>46113</v>
      </c>
      <c r="B12" s="17">
        <f>'FY26'!B11</f>
        <v>-0.23777968755868295</v>
      </c>
      <c r="C12" s="34">
        <f>'FY26'!C11</f>
        <v>13543029.220000001</v>
      </c>
      <c r="D12" s="34">
        <f>'FY26'!D11</f>
        <v>-6615</v>
      </c>
      <c r="E12" s="34">
        <f>'FY26'!E11</f>
        <v>2724190.79</v>
      </c>
      <c r="F12" s="34">
        <f>'FY26'!F11</f>
        <v>268565.32</v>
      </c>
      <c r="G12" s="11">
        <f t="shared" si="0"/>
        <v>0.20115077253004701</v>
      </c>
      <c r="H12" s="22">
        <f>'FY26'!H11</f>
        <v>1.3460549645970314</v>
      </c>
      <c r="I12" s="10">
        <f>'FY26'!I11</f>
        <v>341083.47</v>
      </c>
      <c r="J12" s="10">
        <f>'FY26'!J11</f>
        <v>1043168.74</v>
      </c>
      <c r="K12" s="10">
        <f>'FY26'!K11</f>
        <v>-81256.710000000006</v>
      </c>
      <c r="L12" s="10">
        <f>'FY26'!L11</f>
        <v>33774.160000000003</v>
      </c>
      <c r="M12" s="10">
        <f>'FY26'!M11</f>
        <v>1249449.32</v>
      </c>
      <c r="N12" s="10">
        <f>'FY26'!N11</f>
        <v>151894.49</v>
      </c>
      <c r="O12" s="13"/>
    </row>
    <row r="13" spans="1:15" ht="15.75" hidden="1" customHeight="1" x14ac:dyDescent="0.3">
      <c r="A13" s="12">
        <v>46143</v>
      </c>
      <c r="B13" s="17">
        <f>'FY26'!B12</f>
        <v>-1</v>
      </c>
      <c r="C13" s="34">
        <f>'FY26'!C12</f>
        <v>0</v>
      </c>
      <c r="D13" s="34">
        <f>'FY26'!D12</f>
        <v>0</v>
      </c>
      <c r="E13" s="34">
        <f>'FY26'!E12</f>
        <v>0</v>
      </c>
      <c r="F13" s="34">
        <f>'FY26'!F12</f>
        <v>0</v>
      </c>
      <c r="G13" s="11" t="e">
        <f t="shared" si="0"/>
        <v>#DIV/0!</v>
      </c>
      <c r="H13" s="22">
        <f>'FY26'!H12</f>
        <v>-1</v>
      </c>
      <c r="I13" s="10">
        <f>'FY26'!I12</f>
        <v>0</v>
      </c>
      <c r="J13" s="10">
        <f>'FY26'!J12</f>
        <v>0</v>
      </c>
      <c r="K13" s="10">
        <f>'FY26'!K12</f>
        <v>0</v>
      </c>
      <c r="L13" s="10">
        <f>'FY26'!L12</f>
        <v>0</v>
      </c>
      <c r="M13" s="10">
        <f>'FY26'!M12</f>
        <v>0</v>
      </c>
      <c r="N13" s="10">
        <f>'FY26'!N12</f>
        <v>0</v>
      </c>
    </row>
    <row r="14" spans="1:15" ht="15.75" hidden="1" customHeight="1" x14ac:dyDescent="0.3">
      <c r="A14" s="12">
        <v>46174</v>
      </c>
      <c r="B14" s="17">
        <f>'FY26'!B13</f>
        <v>-1</v>
      </c>
      <c r="C14" s="34">
        <f>'FY26'!C13</f>
        <v>0</v>
      </c>
      <c r="D14" s="34">
        <f>'FY26'!D13</f>
        <v>0</v>
      </c>
      <c r="E14" s="34">
        <f>'FY26'!E13</f>
        <v>0</v>
      </c>
      <c r="F14" s="34">
        <f>'FY26'!F13</f>
        <v>0</v>
      </c>
      <c r="G14" s="11" t="e">
        <f t="shared" si="0"/>
        <v>#DIV/0!</v>
      </c>
      <c r="H14" s="22">
        <f>'FY26'!H13</f>
        <v>-1</v>
      </c>
      <c r="I14" s="10">
        <f>'FY26'!I13</f>
        <v>0</v>
      </c>
      <c r="J14" s="10">
        <f>'FY26'!J13</f>
        <v>0</v>
      </c>
      <c r="K14" s="10">
        <f>'FY26'!K13</f>
        <v>0</v>
      </c>
      <c r="L14" s="10">
        <f>'FY26'!L13</f>
        <v>0</v>
      </c>
      <c r="M14" s="10">
        <f>'FY26'!M13</f>
        <v>0</v>
      </c>
      <c r="N14" s="10">
        <f>'FY26'!N13</f>
        <v>0</v>
      </c>
    </row>
    <row r="15" spans="1:15" ht="31.5" x14ac:dyDescent="0.25">
      <c r="A15" s="18" t="s">
        <v>14</v>
      </c>
      <c r="B15" s="86">
        <f>(C15-C17)/C17</f>
        <v>-0.12514022846475528</v>
      </c>
      <c r="C15" s="88">
        <f>SUM(C3:C14)</f>
        <v>219774520.59999996</v>
      </c>
      <c r="D15" s="88">
        <f>SUM(D3:D14)</f>
        <v>-204960</v>
      </c>
      <c r="E15" s="88">
        <f>SUM(E3:E14)</f>
        <v>26891037.369999997</v>
      </c>
      <c r="F15" s="88">
        <f>SUM(F3:F14)</f>
        <v>2672916.6379999998</v>
      </c>
      <c r="G15" s="90">
        <f t="shared" si="0"/>
        <v>0.12235739291609221</v>
      </c>
      <c r="H15" s="86">
        <f>(E15-E17)/E17</f>
        <v>0.25274673727536423</v>
      </c>
      <c r="I15" s="88">
        <f t="shared" ref="I15:N15" si="1">SUM(I3:I14)</f>
        <v>950834.05</v>
      </c>
      <c r="J15" s="88">
        <f t="shared" si="1"/>
        <v>3667388.4299999997</v>
      </c>
      <c r="K15" s="88">
        <f t="shared" si="1"/>
        <v>5971216.5099999998</v>
      </c>
      <c r="L15" s="88">
        <f t="shared" si="1"/>
        <v>61402.07</v>
      </c>
      <c r="M15" s="88">
        <f t="shared" si="1"/>
        <v>16196408.16</v>
      </c>
      <c r="N15" s="88">
        <f t="shared" si="1"/>
        <v>305369.30000000028</v>
      </c>
    </row>
    <row r="16" spans="1:15" ht="18.75" customHeight="1" thickBot="1" x14ac:dyDescent="0.3">
      <c r="A16" s="16" t="str">
        <f>A2</f>
        <v>April</v>
      </c>
      <c r="B16" s="87"/>
      <c r="C16" s="89"/>
      <c r="D16" s="89"/>
      <c r="E16" s="89"/>
      <c r="F16" s="89"/>
      <c r="G16" s="91"/>
      <c r="H16" s="87"/>
      <c r="I16" s="89"/>
      <c r="J16" s="89"/>
      <c r="K16" s="89"/>
      <c r="L16" s="89"/>
      <c r="M16" s="89"/>
      <c r="N16" s="89"/>
    </row>
    <row r="17" spans="1:14" ht="36.75" customHeight="1" thickTop="1" x14ac:dyDescent="0.25">
      <c r="A17" s="18" t="s">
        <v>15</v>
      </c>
      <c r="B17" s="95"/>
      <c r="C17" s="94">
        <f>SUM(C21:C30)</f>
        <v>251211140.06</v>
      </c>
      <c r="D17" s="94">
        <f t="shared" ref="D17:F17" si="2">SUM(D21:D30)</f>
        <v>-428269.75</v>
      </c>
      <c r="E17" s="94">
        <f t="shared" si="2"/>
        <v>21465661.469999999</v>
      </c>
      <c r="F17" s="94">
        <f t="shared" si="2"/>
        <v>2158955.5</v>
      </c>
      <c r="G17" s="96">
        <f>E17/C17</f>
        <v>8.5448684580122836E-2</v>
      </c>
      <c r="H17" s="95"/>
      <c r="I17" s="94">
        <f t="shared" ref="I17:N17" si="3">SUM(I21:I30)</f>
        <v>-51766.400000000314</v>
      </c>
      <c r="J17" s="94">
        <f t="shared" si="3"/>
        <v>2951433.58</v>
      </c>
      <c r="K17" s="94">
        <f t="shared" si="3"/>
        <v>4237829.29</v>
      </c>
      <c r="L17" s="94">
        <f t="shared" si="3"/>
        <v>240546</v>
      </c>
      <c r="M17" s="94">
        <f t="shared" si="3"/>
        <v>12932246.1</v>
      </c>
      <c r="N17" s="94">
        <f t="shared" si="3"/>
        <v>1552483.9000000001</v>
      </c>
    </row>
    <row r="18" spans="1:14" ht="17.25" customHeight="1" thickBot="1" x14ac:dyDescent="0.3">
      <c r="A18" s="16" t="str">
        <f>A2</f>
        <v>April</v>
      </c>
      <c r="B18" s="87"/>
      <c r="C18" s="89"/>
      <c r="D18" s="89"/>
      <c r="E18" s="89"/>
      <c r="F18" s="89"/>
      <c r="G18" s="91"/>
      <c r="H18" s="87"/>
      <c r="I18" s="89"/>
      <c r="J18" s="89"/>
      <c r="K18" s="89"/>
      <c r="L18" s="89"/>
      <c r="M18" s="89"/>
      <c r="N18" s="89"/>
    </row>
    <row r="19" spans="1:14" ht="17.25" customHeight="1" thickTop="1" thickBot="1" x14ac:dyDescent="0.35">
      <c r="A19" s="92"/>
      <c r="B19" s="92"/>
      <c r="C19" s="92"/>
      <c r="D19" s="92"/>
      <c r="E19" s="92"/>
      <c r="F19" s="92"/>
      <c r="G19" s="92"/>
      <c r="H19" s="92"/>
      <c r="I19" s="92"/>
      <c r="J19" s="92"/>
      <c r="K19" s="92"/>
      <c r="L19" s="13"/>
      <c r="M19" s="13"/>
      <c r="N19" s="13"/>
    </row>
    <row r="20" spans="1:14" ht="78.75" customHeight="1" x14ac:dyDescent="0.25">
      <c r="A20" s="59" t="s">
        <v>16</v>
      </c>
      <c r="B20" s="60" t="s">
        <v>0</v>
      </c>
      <c r="C20" s="60" t="s">
        <v>1</v>
      </c>
      <c r="D20" s="60" t="s">
        <v>2</v>
      </c>
      <c r="E20" s="60" t="s">
        <v>3</v>
      </c>
      <c r="F20" s="60" t="s">
        <v>4</v>
      </c>
      <c r="G20" s="60" t="s">
        <v>5</v>
      </c>
      <c r="H20" s="60" t="s">
        <v>6</v>
      </c>
      <c r="I20" s="60" t="s">
        <v>8</v>
      </c>
      <c r="J20" s="60" t="s">
        <v>9</v>
      </c>
      <c r="K20" s="60" t="s">
        <v>10</v>
      </c>
      <c r="L20" s="60" t="s">
        <v>11</v>
      </c>
      <c r="M20" s="60" t="s">
        <v>12</v>
      </c>
      <c r="N20" s="61" t="s">
        <v>13</v>
      </c>
    </row>
    <row r="21" spans="1:14" ht="15" customHeight="1" x14ac:dyDescent="0.25">
      <c r="A21" s="62">
        <v>45474</v>
      </c>
      <c r="B21" s="29">
        <f>'FY25'!B2</f>
        <v>5.7207043545488201E-3</v>
      </c>
      <c r="C21" s="23">
        <f>'FY25'!C2</f>
        <v>12306513.909999998</v>
      </c>
      <c r="D21" s="23">
        <f>'FY25'!D2</f>
        <v>-10230</v>
      </c>
      <c r="E21" s="23">
        <f>'FY25'!E2</f>
        <v>1565195.77</v>
      </c>
      <c r="F21" s="23">
        <f>'FY25'!F2</f>
        <v>152312.85</v>
      </c>
      <c r="G21" s="15">
        <f t="shared" ref="G21:G32" si="4">E21/C21</f>
        <v>0.12718433355266895</v>
      </c>
      <c r="H21" s="29">
        <f>'FY25'!H2</f>
        <v>-0.1811640553444194</v>
      </c>
      <c r="I21" s="23">
        <f>'FY25'!I2</f>
        <v>389702.02</v>
      </c>
      <c r="J21" s="23">
        <f>'FY25'!J2</f>
        <v>133334.87</v>
      </c>
      <c r="K21" s="23">
        <f>'FY25'!K2</f>
        <v>127083.55</v>
      </c>
      <c r="L21" s="23">
        <f>'FY25'!L2</f>
        <v>-15583.830000000005</v>
      </c>
      <c r="M21" s="23">
        <f>'FY25'!M2</f>
        <v>737540.05</v>
      </c>
      <c r="N21" s="63">
        <f>'FY25'!N2</f>
        <v>201674.74999999997</v>
      </c>
    </row>
    <row r="22" spans="1:14" ht="15.75" x14ac:dyDescent="0.25">
      <c r="A22" s="62">
        <v>45505</v>
      </c>
      <c r="B22" s="29">
        <f>'FY25'!B3</f>
        <v>8.1503195963077035E-2</v>
      </c>
      <c r="C22" s="23">
        <f>'FY25'!C3</f>
        <v>16309347.979999999</v>
      </c>
      <c r="D22" s="23">
        <f>'FY25'!D3</f>
        <v>-20096.5</v>
      </c>
      <c r="E22" s="23">
        <f>'FY25'!E3</f>
        <v>2688049.31</v>
      </c>
      <c r="F22" s="23">
        <f>'FY25'!F3</f>
        <v>269193.14</v>
      </c>
      <c r="G22" s="15">
        <f t="shared" si="4"/>
        <v>0.16481647907055083</v>
      </c>
      <c r="H22" s="29">
        <f>'FY25'!H3</f>
        <v>0.36470048833702828</v>
      </c>
      <c r="I22" s="23">
        <f>'FY25'!I3</f>
        <v>308513.40999999992</v>
      </c>
      <c r="J22" s="23">
        <f>'FY25'!J3</f>
        <v>-370949.63</v>
      </c>
      <c r="K22" s="23">
        <f>'FY25'!K3</f>
        <v>1257053.8400000001</v>
      </c>
      <c r="L22" s="23">
        <f>'FY25'!L3</f>
        <v>47941.80999999999</v>
      </c>
      <c r="M22" s="23">
        <f>'FY25'!M3</f>
        <v>1416718.4899999998</v>
      </c>
      <c r="N22" s="63">
        <f>'FY25'!N3</f>
        <v>47481.689999999995</v>
      </c>
    </row>
    <row r="23" spans="1:14" ht="15.75" x14ac:dyDescent="0.25">
      <c r="A23" s="62">
        <v>45536</v>
      </c>
      <c r="B23" s="29">
        <f>'FY25'!B4</f>
        <v>1.2752079877277731E-2</v>
      </c>
      <c r="C23" s="23">
        <f>'FY25'!C4</f>
        <v>31660784.09</v>
      </c>
      <c r="D23" s="23">
        <f>'FY25'!D4</f>
        <v>-23468.25</v>
      </c>
      <c r="E23" s="23">
        <f>'FY25'!E4</f>
        <v>5314170.6399999987</v>
      </c>
      <c r="F23" s="23">
        <f>'FY25'!F4</f>
        <v>530174.30999999994</v>
      </c>
      <c r="G23" s="15">
        <f t="shared" si="4"/>
        <v>0.16784709516017546</v>
      </c>
      <c r="H23" s="29">
        <f>'FY25'!H4</f>
        <v>-7.5130164766398735E-2</v>
      </c>
      <c r="I23" s="23">
        <f>'FY25'!I4</f>
        <v>-124815.31000000001</v>
      </c>
      <c r="J23" s="23">
        <f>'FY25'!J4</f>
        <v>-83674.5</v>
      </c>
      <c r="K23" s="23">
        <f>'FY25'!K4</f>
        <v>1642371.8099999998</v>
      </c>
      <c r="L23" s="23">
        <f>'FY25'!L4</f>
        <v>27235.68</v>
      </c>
      <c r="M23" s="23">
        <f>'FY25'!M4</f>
        <v>3551153.4200000004</v>
      </c>
      <c r="N23" s="63">
        <f>'FY25'!N4</f>
        <v>302687.75</v>
      </c>
    </row>
    <row r="24" spans="1:14" ht="15.75" x14ac:dyDescent="0.25">
      <c r="A24" s="62">
        <v>45566</v>
      </c>
      <c r="B24" s="29">
        <f>'FY25'!B5</f>
        <v>3.7385844425780697E-2</v>
      </c>
      <c r="C24" s="23">
        <f>'FY25'!C5</f>
        <v>33593977.410000004</v>
      </c>
      <c r="D24" s="23">
        <f>'FY25'!D5</f>
        <v>-29705</v>
      </c>
      <c r="E24" s="23">
        <f>'FY25'!E5</f>
        <v>477128.02999999997</v>
      </c>
      <c r="F24" s="23">
        <f>'FY25'!F5</f>
        <v>122430.05999999997</v>
      </c>
      <c r="G24" s="15">
        <f t="shared" si="4"/>
        <v>1.4202784748493999E-2</v>
      </c>
      <c r="H24" s="29">
        <f>'FY25'!H5</f>
        <v>-0.85341243484533291</v>
      </c>
      <c r="I24" s="23">
        <f>'FY25'!I5</f>
        <v>-800052.09000000008</v>
      </c>
      <c r="J24" s="23">
        <f>'FY25'!J5</f>
        <v>250006.47000000003</v>
      </c>
      <c r="K24" s="23">
        <f>'FY25'!K5</f>
        <v>438142.10000000003</v>
      </c>
      <c r="L24" s="23">
        <f>'FY25'!L5</f>
        <v>-5416.5699999999988</v>
      </c>
      <c r="M24" s="23">
        <f>'FY25'!M5</f>
        <v>457117.45999999996</v>
      </c>
      <c r="N24" s="63">
        <f>'FY25'!N5</f>
        <v>151151.12</v>
      </c>
    </row>
    <row r="25" spans="1:14" ht="15.75" x14ac:dyDescent="0.25">
      <c r="A25" s="62">
        <v>45597</v>
      </c>
      <c r="B25" s="29">
        <f>'FY25'!B6</f>
        <v>-2.6965127570386115E-2</v>
      </c>
      <c r="C25" s="23">
        <f>'FY25'!C6</f>
        <v>32635845.510000002</v>
      </c>
      <c r="D25" s="23">
        <f>'FY25'!D6</f>
        <v>-39325</v>
      </c>
      <c r="E25" s="23">
        <f>'FY25'!E6</f>
        <v>4239108.919999999</v>
      </c>
      <c r="F25" s="23">
        <f>'FY25'!F6</f>
        <v>355857.83999999997</v>
      </c>
      <c r="G25" s="15">
        <f t="shared" si="4"/>
        <v>0.12989119337205732</v>
      </c>
      <c r="H25" s="29">
        <f>'FY25'!H6</f>
        <v>2.1650398339408494</v>
      </c>
      <c r="I25" s="23">
        <f>'FY25'!I6</f>
        <v>-281820.01000000007</v>
      </c>
      <c r="J25" s="23">
        <f>'FY25'!J6</f>
        <v>419954.06000000006</v>
      </c>
      <c r="K25" s="23">
        <f>'FY25'!K6</f>
        <v>1240297.7799999998</v>
      </c>
      <c r="L25" s="23">
        <f>'FY25'!L6</f>
        <v>-7371.8299999999981</v>
      </c>
      <c r="M25" s="23">
        <f>'FY25'!M6</f>
        <v>2892623.9499999997</v>
      </c>
      <c r="N25" s="63">
        <f>'FY25'!N6</f>
        <v>11846.270000000008</v>
      </c>
    </row>
    <row r="26" spans="1:14" ht="15.75" customHeight="1" x14ac:dyDescent="0.25">
      <c r="A26" s="62">
        <v>45627</v>
      </c>
      <c r="B26" s="29">
        <f>'FY25'!B7</f>
        <v>-0.11525490537479864</v>
      </c>
      <c r="C26" s="23">
        <f>'FY25'!C7</f>
        <v>28416358.779999997</v>
      </c>
      <c r="D26" s="23">
        <f>'FY25'!D7</f>
        <v>-103045</v>
      </c>
      <c r="E26" s="23">
        <f>'FY25'!E7</f>
        <v>-452032.43000000005</v>
      </c>
      <c r="F26" s="23">
        <f>'FY25'!F7</f>
        <v>52965.82</v>
      </c>
      <c r="G26" s="15">
        <f t="shared" si="4"/>
        <v>-1.5907471942469616E-2</v>
      </c>
      <c r="H26" s="29">
        <f>'FY25'!H7</f>
        <v>-1.0994003252373998</v>
      </c>
      <c r="I26" s="23">
        <f>'FY25'!I7</f>
        <v>-22000.219999999998</v>
      </c>
      <c r="J26" s="23">
        <f>'FY25'!J7</f>
        <v>200747.15999999997</v>
      </c>
      <c r="K26" s="23">
        <f>'FY25'!K7</f>
        <v>-129832.01000000008</v>
      </c>
      <c r="L26" s="23">
        <f>'FY25'!L7</f>
        <v>17020.030000000002</v>
      </c>
      <c r="M26" s="23">
        <f>'FY25'!M7</f>
        <v>-439335.57</v>
      </c>
      <c r="N26" s="63">
        <f>'FY25'!N7</f>
        <v>25898.109999999997</v>
      </c>
    </row>
    <row r="27" spans="1:14" ht="15.75" customHeight="1" x14ac:dyDescent="0.25">
      <c r="A27" s="62">
        <v>45658</v>
      </c>
      <c r="B27" s="29">
        <f>'FY25'!B8</f>
        <v>-2.0634229808797037E-2</v>
      </c>
      <c r="C27" s="23">
        <f>'FY25'!C8</f>
        <v>27889167.310000006</v>
      </c>
      <c r="D27" s="23">
        <f>'FY25'!D8</f>
        <v>-117460</v>
      </c>
      <c r="E27" s="23">
        <f>'FY25'!E8</f>
        <v>2560305.52</v>
      </c>
      <c r="F27" s="23">
        <f>'FY25'!F8</f>
        <v>174081.88</v>
      </c>
      <c r="G27" s="15">
        <f t="shared" si="4"/>
        <v>9.1802867096787463E-2</v>
      </c>
      <c r="H27" s="29">
        <f>'FY25'!H8</f>
        <v>-0.20488770742400222</v>
      </c>
      <c r="I27" s="23">
        <f>'FY25'!I8</f>
        <v>4138.72</v>
      </c>
      <c r="J27" s="23">
        <f>'FY25'!J8</f>
        <v>538176.08000000007</v>
      </c>
      <c r="K27" s="23">
        <f>'FY25'!K8</f>
        <v>-130989.91000000003</v>
      </c>
      <c r="L27" s="23">
        <f>'FY25'!L8</f>
        <v>42451.430000000008</v>
      </c>
      <c r="M27" s="23">
        <f>'FY25'!M8</f>
        <v>2065943.3599999999</v>
      </c>
      <c r="N27" s="63">
        <f>'FY25'!N8</f>
        <v>160878.07</v>
      </c>
    </row>
    <row r="28" spans="1:14" ht="15.75" customHeight="1" x14ac:dyDescent="0.25">
      <c r="A28" s="62">
        <v>45689</v>
      </c>
      <c r="B28" s="29">
        <f>'FY25'!B9</f>
        <v>0.17625637196521873</v>
      </c>
      <c r="C28" s="23">
        <f>'FY25'!C9</f>
        <v>25532895.719999999</v>
      </c>
      <c r="D28" s="23">
        <f>'FY25'!D9</f>
        <v>-29305</v>
      </c>
      <c r="E28" s="23">
        <f>'FY25'!E9</f>
        <v>2548176.1599999997</v>
      </c>
      <c r="F28" s="23">
        <f>'FY25'!F9</f>
        <v>276229.23</v>
      </c>
      <c r="G28" s="15">
        <f t="shared" si="4"/>
        <v>9.9799732390087076E-2</v>
      </c>
      <c r="H28" s="29">
        <f>'FY25'!H9</f>
        <v>2.2668360133104879</v>
      </c>
      <c r="I28" s="23">
        <f>'FY25'!I9</f>
        <v>40865.589999999997</v>
      </c>
      <c r="J28" s="23">
        <f>'FY25'!J9</f>
        <v>543621.24</v>
      </c>
      <c r="K28" s="23">
        <f>'FY25'!K9</f>
        <v>495227.47000000009</v>
      </c>
      <c r="L28" s="23">
        <f>'FY25'!L9</f>
        <v>47270.840000000004</v>
      </c>
      <c r="M28" s="23">
        <f>'FY25'!M9</f>
        <v>1180181.0900000001</v>
      </c>
      <c r="N28" s="63">
        <f>'FY25'!N9</f>
        <v>271852.06</v>
      </c>
    </row>
    <row r="29" spans="1:14" ht="15.75" customHeight="1" x14ac:dyDescent="0.25">
      <c r="A29" s="62">
        <v>45717</v>
      </c>
      <c r="B29" s="29">
        <f>'FY25'!B10</f>
        <v>-0.1805385552917223</v>
      </c>
      <c r="C29" s="23">
        <f>'FY25'!C10</f>
        <v>25098382.239999998</v>
      </c>
      <c r="D29" s="23">
        <f>'FY25'!D10</f>
        <v>-23965</v>
      </c>
      <c r="E29" s="23">
        <f>'FY25'!E10</f>
        <v>1364380.11</v>
      </c>
      <c r="F29" s="23">
        <f>'FY25'!F10</f>
        <v>108278.65</v>
      </c>
      <c r="G29" s="15">
        <f t="shared" si="4"/>
        <v>5.4361277031853832E-2</v>
      </c>
      <c r="H29" s="29">
        <f>'FY25'!H10</f>
        <v>-0.36240220536534584</v>
      </c>
      <c r="I29" s="23">
        <f>'FY25'!I10</f>
        <v>173980.25</v>
      </c>
      <c r="J29" s="23">
        <f>'FY25'!J10</f>
        <v>1059751.25</v>
      </c>
      <c r="K29" s="23">
        <f>'FY25'!K10</f>
        <v>-628601.56999999995</v>
      </c>
      <c r="L29" s="23">
        <f>'FY25'!L10</f>
        <v>84038.32</v>
      </c>
      <c r="M29" s="23">
        <f>'FY25'!M10</f>
        <v>574488.68000000005</v>
      </c>
      <c r="N29" s="63">
        <f>'FY25'!N10</f>
        <v>129268.04</v>
      </c>
    </row>
    <row r="30" spans="1:14" ht="15.75" customHeight="1" x14ac:dyDescent="0.25">
      <c r="A30" s="62">
        <v>45748</v>
      </c>
      <c r="B30" s="29">
        <f>'FY25'!B11</f>
        <v>-0.1032430180892852</v>
      </c>
      <c r="C30" s="23">
        <f>'FY25'!C11</f>
        <v>17767867.109999999</v>
      </c>
      <c r="D30" s="23">
        <f>'FY25'!D11</f>
        <v>-31670</v>
      </c>
      <c r="E30" s="23">
        <f>'FY25'!E11</f>
        <v>1161179.4399999997</v>
      </c>
      <c r="F30" s="23">
        <f>'FY25'!F11</f>
        <v>117431.71999999999</v>
      </c>
      <c r="G30" s="15">
        <f t="shared" si="4"/>
        <v>6.5352776042909053E-2</v>
      </c>
      <c r="H30" s="29">
        <f>'FY25'!H11</f>
        <v>-0.11022662795721308</v>
      </c>
      <c r="I30" s="23">
        <f>'FY25'!I11</f>
        <v>259721.24000000005</v>
      </c>
      <c r="J30" s="23">
        <f>'FY25'!J11</f>
        <v>260466.57999999996</v>
      </c>
      <c r="K30" s="23">
        <f>'FY25'!K11</f>
        <v>-72923.77</v>
      </c>
      <c r="L30" s="23">
        <f>'FY25'!L11</f>
        <v>2960.12</v>
      </c>
      <c r="M30" s="23">
        <f>'FY25'!M11</f>
        <v>495815.17</v>
      </c>
      <c r="N30" s="63">
        <f>'FY25'!N11</f>
        <v>249746.03999999995</v>
      </c>
    </row>
    <row r="31" spans="1:14" ht="15.75" hidden="1" customHeight="1" x14ac:dyDescent="0.25">
      <c r="A31" s="62">
        <v>45778</v>
      </c>
      <c r="B31" s="29">
        <f>'FY25'!B12</f>
        <v>-9.8738262893247428E-2</v>
      </c>
      <c r="C31" s="23">
        <f>'FY25'!C12</f>
        <v>16575113.800000004</v>
      </c>
      <c r="D31" s="23">
        <f>'FY25'!D12</f>
        <v>-22925</v>
      </c>
      <c r="E31" s="23">
        <f>'FY25'!E12</f>
        <v>2374435.9400000004</v>
      </c>
      <c r="F31" s="23">
        <f>'FY25'!F12</f>
        <v>234923.30600000004</v>
      </c>
      <c r="G31" s="15">
        <f t="shared" si="4"/>
        <v>0.14325307015388333</v>
      </c>
      <c r="H31" s="29">
        <f>'FY25'!H12</f>
        <v>4.4019875069242334E-2</v>
      </c>
      <c r="I31" s="23">
        <f>'FY25'!I12</f>
        <v>433774.43999999994</v>
      </c>
      <c r="J31" s="23">
        <f>'FY25'!J12</f>
        <v>800943.99999999988</v>
      </c>
      <c r="K31" s="23">
        <f>'FY25'!K12</f>
        <v>6896.2500000000027</v>
      </c>
      <c r="L31" s="23">
        <f>'FY25'!L12</f>
        <v>24846.579999999998</v>
      </c>
      <c r="M31" s="23">
        <f>'FY25'!M12</f>
        <v>1171486.0499999996</v>
      </c>
      <c r="N31" s="63">
        <f>'FY25'!N12</f>
        <v>-29020.690000000013</v>
      </c>
    </row>
    <row r="32" spans="1:14" ht="15.75" hidden="1" customHeight="1" thickBot="1" x14ac:dyDescent="0.3">
      <c r="A32" s="64">
        <v>45809</v>
      </c>
      <c r="B32" s="65">
        <f>'FY25'!B13</f>
        <v>-0.15000107053355768</v>
      </c>
      <c r="C32" s="66">
        <f>'FY25'!C13</f>
        <v>13796864.460000001</v>
      </c>
      <c r="D32" s="66">
        <f>'FY25'!D13</f>
        <v>-22570</v>
      </c>
      <c r="E32" s="66">
        <f>'FY25'!E13</f>
        <v>1289050.5799999998</v>
      </c>
      <c r="F32" s="66">
        <f>'FY25'!F13</f>
        <v>136488.09999999998</v>
      </c>
      <c r="G32" s="67">
        <f t="shared" si="4"/>
        <v>9.3430690990494794E-2</v>
      </c>
      <c r="H32" s="65">
        <f>'FY25'!H13</f>
        <v>-8.7005390146917078E-2</v>
      </c>
      <c r="I32" s="66">
        <f>'FY25'!I13</f>
        <v>222273.12</v>
      </c>
      <c r="J32" s="66">
        <f>'FY25'!J13</f>
        <v>-560731.7699999999</v>
      </c>
      <c r="K32" s="66">
        <f>'FY25'!K13</f>
        <v>27429.79</v>
      </c>
      <c r="L32" s="66">
        <f>'FY25'!L13</f>
        <v>17994.940000000002</v>
      </c>
      <c r="M32" s="66">
        <f>'FY25'!M13</f>
        <v>1412631.5799999998</v>
      </c>
      <c r="N32" s="68">
        <f>'FY25'!N13</f>
        <v>213188.38000000003</v>
      </c>
    </row>
    <row r="33" spans="1:14" ht="15.75" customHeight="1" x14ac:dyDescent="0.25">
      <c r="A33" s="58"/>
      <c r="B33" s="58"/>
      <c r="C33" s="58"/>
      <c r="D33" s="58"/>
      <c r="E33" s="58"/>
      <c r="F33" s="58"/>
      <c r="G33" s="58"/>
      <c r="H33" s="58"/>
      <c r="I33" s="58"/>
      <c r="J33" s="58"/>
      <c r="K33" s="58"/>
      <c r="L33" s="58"/>
      <c r="M33" s="58"/>
      <c r="N33" s="58"/>
    </row>
    <row r="34" spans="1:14" ht="15.75" x14ac:dyDescent="0.25">
      <c r="A34" s="69" t="s">
        <v>17</v>
      </c>
      <c r="B34" s="21">
        <f>(C34-C35)/C35</f>
        <v>-0.21950391947772513</v>
      </c>
      <c r="C34" s="27">
        <f>'FY26'!C14</f>
        <v>219774520.18999997</v>
      </c>
      <c r="D34" s="27">
        <f>'FY26'!D14</f>
        <v>-204960</v>
      </c>
      <c r="E34" s="27">
        <f>'FY26'!E14</f>
        <v>26891037.129999995</v>
      </c>
      <c r="F34" s="27">
        <f>'FY26'!F14</f>
        <v>2674264.9380000001</v>
      </c>
      <c r="G34" s="15">
        <f t="shared" ref="G34:G39" si="5">E34/C34</f>
        <v>0.12235739205232751</v>
      </c>
      <c r="H34" s="21">
        <f>(E34-E35)/E35</f>
        <v>7.0113365590474083E-2</v>
      </c>
      <c r="I34" s="27">
        <f>'FY26'!I14</f>
        <v>950834.05</v>
      </c>
      <c r="J34" s="27">
        <f>'FY26'!J14</f>
        <v>3667387.96</v>
      </c>
      <c r="K34" s="27">
        <f>'FY26'!K14</f>
        <v>5971216.4299999997</v>
      </c>
      <c r="L34" s="27">
        <f>'FY26'!L14</f>
        <v>61402.28</v>
      </c>
      <c r="M34" s="27">
        <f>'FY26'!M14</f>
        <v>16196408.030000001</v>
      </c>
      <c r="N34" s="27">
        <f>'FY26'!N14</f>
        <v>305369.30000000028</v>
      </c>
    </row>
    <row r="35" spans="1:14" ht="15.75" x14ac:dyDescent="0.25">
      <c r="A35" s="69" t="s">
        <v>16</v>
      </c>
      <c r="B35" s="21">
        <f>(C35-C36)/C36</f>
        <v>-3.5239032268503029E-2</v>
      </c>
      <c r="C35" s="19">
        <f>'FY25'!C14</f>
        <v>281583118.31999999</v>
      </c>
      <c r="D35" s="19">
        <f>'FY25'!D14</f>
        <v>-473764.75</v>
      </c>
      <c r="E35" s="19">
        <f>'FY25'!E14</f>
        <v>25129147.989999998</v>
      </c>
      <c r="F35" s="19">
        <f>'FY25'!F14</f>
        <v>2530366.906</v>
      </c>
      <c r="G35" s="15">
        <f t="shared" si="5"/>
        <v>8.9242381219183875E-2</v>
      </c>
      <c r="H35" s="21">
        <f>(E35-E36)/E36</f>
        <v>-0.15956258570131088</v>
      </c>
      <c r="I35" s="19">
        <f>'FY25'!I14</f>
        <v>604281.15999999968</v>
      </c>
      <c r="J35" s="19">
        <f>'FY25'!J14</f>
        <v>3191645.81</v>
      </c>
      <c r="K35" s="19">
        <f>'FY25'!K14</f>
        <v>4272155.33</v>
      </c>
      <c r="L35" s="19">
        <f>'FY25'!L14</f>
        <v>283387.52000000002</v>
      </c>
      <c r="M35" s="19">
        <f>'FY25'!M14</f>
        <v>15516363.729999999</v>
      </c>
      <c r="N35" s="19">
        <f>'FY25'!N14</f>
        <v>1736651.5900000003</v>
      </c>
    </row>
    <row r="36" spans="1:14" ht="15.75" x14ac:dyDescent="0.25">
      <c r="A36" s="54" t="s">
        <v>18</v>
      </c>
      <c r="B36" s="21">
        <f>(C36-C37)/C37</f>
        <v>-4.981070661781057E-2</v>
      </c>
      <c r="C36" s="20">
        <f>'FY24'!C14</f>
        <v>291868273.84000003</v>
      </c>
      <c r="D36" s="20">
        <f>'FY24'!D14</f>
        <v>-132906</v>
      </c>
      <c r="E36" s="20">
        <f>'FY24'!E14</f>
        <v>29900082.460000012</v>
      </c>
      <c r="F36" s="20">
        <f>'FY24'!F14</f>
        <v>2962032.7740000021</v>
      </c>
      <c r="G36" s="15">
        <f t="shared" si="5"/>
        <v>0.10244375679006143</v>
      </c>
      <c r="H36" s="21">
        <f>(E36-E37)/E37</f>
        <v>-0.22289606428223011</v>
      </c>
      <c r="I36" s="20">
        <f>'FY24'!I14</f>
        <v>1775414.4199999995</v>
      </c>
      <c r="J36" s="20">
        <f>'FY24'!J14</f>
        <v>3056404.8899999992</v>
      </c>
      <c r="K36" s="20">
        <f>'FY24'!K14</f>
        <v>3521295.2799999975</v>
      </c>
      <c r="L36" s="20">
        <f>'FY24'!L14</f>
        <v>25786.059999999998</v>
      </c>
      <c r="M36" s="20">
        <f>'FY24'!M14</f>
        <v>19421906.09</v>
      </c>
      <c r="N36" s="20">
        <f>'FY24'!N14</f>
        <v>2570511.0499999989</v>
      </c>
    </row>
    <row r="37" spans="1:14" ht="15.75" x14ac:dyDescent="0.25">
      <c r="A37" s="54" t="s">
        <v>19</v>
      </c>
      <c r="B37" s="21">
        <f>(C37-C38)/C38</f>
        <v>0.27742994991243525</v>
      </c>
      <c r="C37" s="20">
        <f>'FY23'!C14</f>
        <v>307168556.70000005</v>
      </c>
      <c r="D37" s="20">
        <f>'FY23'!D14</f>
        <v>-12253</v>
      </c>
      <c r="E37" s="20">
        <f>'FY23'!E14</f>
        <v>38476297.810000002</v>
      </c>
      <c r="F37" s="20">
        <f>'FY23'!F14</f>
        <v>3776115.8020000006</v>
      </c>
      <c r="G37" s="15">
        <f t="shared" si="5"/>
        <v>0.12526118631204283</v>
      </c>
      <c r="H37" s="21">
        <f>(E37-E38)/E38</f>
        <v>0.67884278785934427</v>
      </c>
      <c r="I37" s="20">
        <f>'FY23'!I14</f>
        <v>315388.71000000031</v>
      </c>
      <c r="J37" s="20">
        <f>'FY23'!J14</f>
        <v>7457744.9600000018</v>
      </c>
      <c r="K37" s="20">
        <f>'FY23'!K14</f>
        <v>9393901.8300000038</v>
      </c>
      <c r="L37" s="20">
        <f>'FY23'!L14</f>
        <v>35929.710000000028</v>
      </c>
      <c r="M37" s="20">
        <f>'FY23'!M14</f>
        <v>18616485.5</v>
      </c>
      <c r="N37" s="20">
        <f>'FY23'!N14</f>
        <v>2738366.7500000005</v>
      </c>
    </row>
    <row r="38" spans="1:14" ht="15.75" x14ac:dyDescent="0.25">
      <c r="A38" s="54" t="s">
        <v>20</v>
      </c>
      <c r="B38" s="7"/>
      <c r="C38" s="20">
        <f>'FY22'!C14</f>
        <v>240458239.38999999</v>
      </c>
      <c r="D38" s="20">
        <f>'FY22'!D14</f>
        <v>0</v>
      </c>
      <c r="E38" s="20">
        <f>'FY22'!E14</f>
        <v>22918344.760000005</v>
      </c>
      <c r="F38" s="20">
        <f>'FY22'!F14</f>
        <v>2383594.4000000004</v>
      </c>
      <c r="G38" s="15">
        <f t="shared" si="5"/>
        <v>9.5311122705297152E-2</v>
      </c>
      <c r="H38" s="20"/>
      <c r="I38" s="20">
        <f>'FY22'!I14</f>
        <v>950052.15999999992</v>
      </c>
      <c r="J38" s="20">
        <f>'FY22'!J14</f>
        <v>1697202.83</v>
      </c>
      <c r="K38" s="20">
        <f>'FY22'!K14</f>
        <v>3801632.681330001</v>
      </c>
      <c r="L38" s="20">
        <f>'FY22'!L14</f>
        <v>164178.4</v>
      </c>
      <c r="M38" s="20">
        <f>'FY22'!M14</f>
        <v>15435984.770000001</v>
      </c>
      <c r="N38" s="20">
        <f>'FY22'!N14</f>
        <v>928110.67</v>
      </c>
    </row>
    <row r="39" spans="1:14" ht="16.5" thickBot="1" x14ac:dyDescent="0.3">
      <c r="A39" s="54" t="s">
        <v>21</v>
      </c>
      <c r="B39" s="57"/>
      <c r="C39" s="43">
        <f>SUM(C35:C38)</f>
        <v>1121078188.25</v>
      </c>
      <c r="D39" s="43">
        <f t="shared" ref="D39:N39" si="6">SUM(D35:D38)</f>
        <v>-618923.75</v>
      </c>
      <c r="E39" s="43">
        <f t="shared" si="6"/>
        <v>116423873.02000003</v>
      </c>
      <c r="F39" s="43">
        <f t="shared" si="6"/>
        <v>11652109.882000003</v>
      </c>
      <c r="G39" s="44">
        <f t="shared" si="5"/>
        <v>0.1038499136280025</v>
      </c>
      <c r="H39" s="43"/>
      <c r="I39" s="43">
        <f t="shared" si="6"/>
        <v>3645136.4499999993</v>
      </c>
      <c r="J39" s="43">
        <f t="shared" si="6"/>
        <v>15402998.49</v>
      </c>
      <c r="K39" s="43">
        <f t="shared" si="6"/>
        <v>20988985.12133</v>
      </c>
      <c r="L39" s="43">
        <f t="shared" si="6"/>
        <v>509281.69000000006</v>
      </c>
      <c r="M39" s="43">
        <f t="shared" si="6"/>
        <v>68990740.090000004</v>
      </c>
      <c r="N39" s="43">
        <f t="shared" si="6"/>
        <v>7973640.0599999987</v>
      </c>
    </row>
    <row r="40" spans="1:14" ht="16.5" thickTop="1" x14ac:dyDescent="0.25">
      <c r="A40" s="54"/>
      <c r="B40" s="7"/>
      <c r="C40" s="7"/>
      <c r="D40" s="9"/>
      <c r="E40" s="9"/>
      <c r="F40" s="7"/>
      <c r="N40" s="6"/>
    </row>
    <row r="41" spans="1:14" ht="15.75" x14ac:dyDescent="0.25">
      <c r="A41" s="69">
        <v>2025</v>
      </c>
      <c r="B41" s="21">
        <f>(C41-C42)/C42</f>
        <v>-5.3994267046279465E-2</v>
      </c>
      <c r="C41" s="20">
        <f>SUM('FY25'!C8:C13,'FY26'!C2:C7)</f>
        <v>274502965.19</v>
      </c>
      <c r="D41" s="20">
        <f>SUM('FY25'!D8:D13,'FY26'!D2:D7)</f>
        <v>-398430</v>
      </c>
      <c r="E41" s="20">
        <f>SUM('FY25'!E8:E13,'FY26'!E2:E7)</f>
        <v>28756191.410000004</v>
      </c>
      <c r="F41" s="20">
        <f>SUM('FY25'!F8:F13,'FY26'!F2:F7)</f>
        <v>2774479.9340000004</v>
      </c>
      <c r="G41" s="15">
        <f>E41/C41</f>
        <v>0.1047573070480172</v>
      </c>
      <c r="H41" s="21">
        <f>(E41-E42)/E42</f>
        <v>0.15196146956653347</v>
      </c>
      <c r="I41" s="20">
        <f>SUM('FY25'!I8:I13,'FY26'!I2:I7)</f>
        <v>1453858.0999999996</v>
      </c>
      <c r="J41" s="20">
        <f>SUM('FY25'!J8:J13,'FY26'!J2:J7)</f>
        <v>3208454.4899999998</v>
      </c>
      <c r="K41" s="20">
        <f>SUM('FY25'!K8:K13,'FY26'!K2:K7)</f>
        <v>5118226.97</v>
      </c>
      <c r="L41" s="20">
        <f>SUM('FY25'!L8:L13,'FY26'!L2:L7)</f>
        <v>247138.9</v>
      </c>
      <c r="M41" s="20">
        <f>SUM('FY25'!M8:M13,'FY26'!M2:M7)</f>
        <v>17430877.09</v>
      </c>
      <c r="N41" s="20">
        <f>SUM('FY25'!N8:N13,'FY26'!N2:N7)</f>
        <v>1772452.85</v>
      </c>
    </row>
    <row r="42" spans="1:14" ht="15.75" x14ac:dyDescent="0.25">
      <c r="A42" s="69">
        <v>2024</v>
      </c>
      <c r="B42" s="21">
        <f>(C42-C43)/C43</f>
        <v>-1.0043246179620055E-2</v>
      </c>
      <c r="C42" s="20">
        <f>SUM('FY24'!C8:C13,'FY25'!C2:C7)</f>
        <v>290170509.14999998</v>
      </c>
      <c r="D42" s="20">
        <f>SUM('FY24'!D8:D13,'FY25'!D2:D7)</f>
        <v>-336418.75</v>
      </c>
      <c r="E42" s="20">
        <f>SUM('FY24'!E8:E13,'FY25'!E2:E7)</f>
        <v>24962806.629999999</v>
      </c>
      <c r="F42" s="20">
        <f>SUM('FY24'!F8:F13,'FY25'!F2:F7)</f>
        <v>2597433.8859999999</v>
      </c>
      <c r="G42" s="15">
        <f>E42/C42</f>
        <v>8.6028062269745659E-2</v>
      </c>
      <c r="H42" s="21">
        <f>(E42-E43)/E43</f>
        <v>-0.30293664652813862</v>
      </c>
      <c r="I42" s="20">
        <f>SUM('FY24'!I8:I13,'FY25'!I2:I7)</f>
        <v>899883.7</v>
      </c>
      <c r="J42" s="20">
        <f>SUM('FY24'!J8:J13,'FY25'!J2:J7)</f>
        <v>3041290.8000000003</v>
      </c>
      <c r="K42" s="20">
        <f>SUM('FY24'!K8:K13,'FY25'!K2:K7)</f>
        <v>3277337.6499999994</v>
      </c>
      <c r="L42" s="20">
        <f>SUM('FY24'!L8:L13,'FY25'!L2:L7)</f>
        <v>915.61000000000058</v>
      </c>
      <c r="M42" s="20">
        <f>SUM('FY24'!M8:M13,'FY25'!M2:M7)</f>
        <v>16100867.300000001</v>
      </c>
      <c r="N42" s="20">
        <f>SUM('FY24'!N8:N13,'FY25'!N2:N7)</f>
        <v>2193317.88</v>
      </c>
    </row>
    <row r="43" spans="1:14" ht="15.75" x14ac:dyDescent="0.25">
      <c r="A43" s="70">
        <v>2023</v>
      </c>
      <c r="B43" s="21">
        <f>(C43-C44)/C44</f>
        <v>-0.14734598627805093</v>
      </c>
      <c r="C43" s="56">
        <f>SUM('FY23'!C8:C13,'FY24'!C2:C7)</f>
        <v>293114328.50999993</v>
      </c>
      <c r="D43" s="56">
        <f>SUM('FY23'!D8:D13,'FY24'!D2:D7)</f>
        <v>-22607</v>
      </c>
      <c r="E43" s="56">
        <f>SUM('FY23'!E8:E13,'FY24'!E2:E7)</f>
        <v>35811388.600000016</v>
      </c>
      <c r="F43" s="56">
        <f>SUM('FY23'!F8:F13,'FY24'!F2:F7)</f>
        <v>3569914.350000002</v>
      </c>
      <c r="G43" s="15">
        <f>E43/C43</f>
        <v>0.12217549644209313</v>
      </c>
      <c r="H43" s="21">
        <f>(E43-E44)/E44</f>
        <v>4.4505219140029556E-2</v>
      </c>
      <c r="I43" s="56">
        <f>SUM('FY23'!I8:I13,'FY24'!I2:I7)</f>
        <v>1349268.2099999997</v>
      </c>
      <c r="J43" s="56">
        <f>SUM('FY23'!J8:J13,'FY24'!J2:J7)</f>
        <v>5373620.5000000009</v>
      </c>
      <c r="K43" s="56">
        <f>SUM('FY23'!K8:K13,'FY24'!K2:K7)</f>
        <v>7325496.2899999972</v>
      </c>
      <c r="L43" s="56">
        <f>SUM('FY23'!L8:L13,'FY24'!L2:L7)</f>
        <v>137494.04</v>
      </c>
      <c r="M43" s="56">
        <f>SUM('FY23'!M8:M13,'FY24'!M2:M7)</f>
        <v>19422156.07</v>
      </c>
      <c r="N43" s="56">
        <f>SUM('FY23'!N8:N13,'FY24'!N2:N7)</f>
        <v>2355915.2299999986</v>
      </c>
    </row>
    <row r="44" spans="1:14" ht="15.75" x14ac:dyDescent="0.25">
      <c r="A44" s="69">
        <v>2022</v>
      </c>
      <c r="B44" s="21"/>
      <c r="C44" s="20">
        <f>SUM('FY22'!C8:C13,'FY23'!C2:C7)</f>
        <v>343767018.97000003</v>
      </c>
      <c r="D44" s="20">
        <f>SUM('FY22'!D8:D13,'FY23'!D2:D7)</f>
        <v>-12003</v>
      </c>
      <c r="E44" s="20">
        <f>SUM('FY22'!E8:E13,'FY23'!E2:E7)</f>
        <v>34285504.700000003</v>
      </c>
      <c r="F44" s="20">
        <f>SUM('FY22'!F8:F13,'FY23'!F2:F7)</f>
        <v>3430664.2</v>
      </c>
      <c r="G44" s="15">
        <f>E44/C44</f>
        <v>9.9734712197600439E-2</v>
      </c>
      <c r="H44" s="21"/>
      <c r="I44" s="20">
        <f>SUM('FY22'!I8:I13,'FY23'!I2:I7)</f>
        <v>263591.80000000028</v>
      </c>
      <c r="J44" s="20">
        <f>SUM('FY22'!J8:J13,'FY23'!J2:J7)</f>
        <v>3746303.2499999995</v>
      </c>
      <c r="K44" s="20">
        <f>SUM('FY22'!K8:K13,'FY23'!K2:K7)</f>
        <v>7432290.3613300007</v>
      </c>
      <c r="L44" s="20">
        <f>SUM('FY22'!L8:L13,'FY23'!L2:L7)</f>
        <v>97293.110000000015</v>
      </c>
      <c r="M44" s="20">
        <f>SUM('FY22'!M8:M13,'FY23'!M2:M7)</f>
        <v>20458495.75</v>
      </c>
      <c r="N44" s="20">
        <f>SUM('FY22'!N8:N13,'FY23'!N2:N7)</f>
        <v>2378801.9500000002</v>
      </c>
    </row>
    <row r="45" spans="1:14" ht="16.5" thickBot="1" x14ac:dyDescent="0.3">
      <c r="A45" s="69" t="s">
        <v>21</v>
      </c>
      <c r="B45" s="36"/>
      <c r="C45" s="43">
        <f>SUM(C41:C44)</f>
        <v>1201554821.8199999</v>
      </c>
      <c r="D45" s="43">
        <f t="shared" ref="D45:F45" si="7">SUM(D41:D44)</f>
        <v>-769458.75</v>
      </c>
      <c r="E45" s="43">
        <f t="shared" si="7"/>
        <v>123815891.34000002</v>
      </c>
      <c r="F45" s="43">
        <f t="shared" si="7"/>
        <v>12372492.370000001</v>
      </c>
      <c r="G45" s="36"/>
      <c r="H45" s="36"/>
      <c r="I45" s="43">
        <f t="shared" ref="I45" si="8">SUM(I41:I44)</f>
        <v>3966601.81</v>
      </c>
      <c r="J45" s="43">
        <f t="shared" ref="J45" si="9">SUM(J41:J44)</f>
        <v>15369669.040000001</v>
      </c>
      <c r="K45" s="43">
        <f t="shared" ref="K45" si="10">SUM(K41:K44)</f>
        <v>23153351.271329999</v>
      </c>
      <c r="L45" s="43">
        <f t="shared" ref="L45" si="11">SUM(L41:L44)</f>
        <v>482841.66000000003</v>
      </c>
      <c r="M45" s="43">
        <f t="shared" ref="M45" si="12">SUM(M41:M44)</f>
        <v>73412396.210000008</v>
      </c>
      <c r="N45" s="43">
        <f t="shared" ref="N45" si="13">SUM(N41:N44)</f>
        <v>8700487.9100000001</v>
      </c>
    </row>
    <row r="46" spans="1:14" ht="16.5" thickTop="1" x14ac:dyDescent="0.25">
      <c r="A46" s="7"/>
      <c r="C46" s="8"/>
      <c r="D46" s="8"/>
      <c r="F46" s="7"/>
      <c r="J46" s="6"/>
      <c r="K46" s="6"/>
      <c r="L46" s="6"/>
      <c r="M46" s="6"/>
      <c r="N46" s="6"/>
    </row>
    <row r="47" spans="1:14" ht="15" customHeight="1" x14ac:dyDescent="0.25">
      <c r="A47" s="85" t="s">
        <v>22</v>
      </c>
      <c r="B47" s="85"/>
      <c r="C47" s="85"/>
      <c r="D47" s="85"/>
      <c r="E47" s="85"/>
      <c r="F47" s="85"/>
      <c r="G47" s="85"/>
      <c r="I47" s="85" t="s">
        <v>23</v>
      </c>
      <c r="J47" s="85"/>
      <c r="K47" s="85"/>
      <c r="L47" s="85"/>
      <c r="M47" s="85"/>
      <c r="N47" s="85"/>
    </row>
    <row r="48" spans="1:14" x14ac:dyDescent="0.25">
      <c r="A48" s="85"/>
      <c r="B48" s="85"/>
      <c r="C48" s="85"/>
      <c r="D48" s="85"/>
      <c r="E48" s="85"/>
      <c r="F48" s="85"/>
      <c r="G48" s="85"/>
      <c r="I48" s="85"/>
      <c r="J48" s="85"/>
      <c r="K48" s="85"/>
      <c r="L48" s="85"/>
      <c r="M48" s="85"/>
      <c r="N48" s="85"/>
    </row>
    <row r="49" spans="1:14" x14ac:dyDescent="0.25">
      <c r="A49" s="5"/>
      <c r="B49" s="5"/>
      <c r="C49" s="5"/>
      <c r="D49" s="5"/>
      <c r="E49" s="5"/>
      <c r="F49" s="5"/>
      <c r="G49" s="5"/>
      <c r="I49" s="6"/>
      <c r="J49" s="6"/>
      <c r="K49" s="6"/>
      <c r="L49" s="6"/>
      <c r="M49" s="6"/>
      <c r="N49" s="6"/>
    </row>
    <row r="50" spans="1:14" x14ac:dyDescent="0.25">
      <c r="A50" s="5"/>
      <c r="B50" s="5"/>
      <c r="C50" s="5"/>
      <c r="D50" s="5"/>
      <c r="E50" s="5"/>
      <c r="F50" s="5"/>
      <c r="G50" s="5"/>
      <c r="M50" s="4"/>
    </row>
    <row r="51" spans="1:14" x14ac:dyDescent="0.25">
      <c r="A51" s="4"/>
      <c r="B51" s="4"/>
      <c r="C51" s="4"/>
      <c r="D51" s="4"/>
      <c r="E51" s="4"/>
      <c r="F51" s="4"/>
      <c r="G51" s="4"/>
      <c r="H51" s="4"/>
    </row>
  </sheetData>
  <mergeCells count="37">
    <mergeCell ref="H1:H2"/>
    <mergeCell ref="B1:B2"/>
    <mergeCell ref="C1:C2"/>
    <mergeCell ref="D1:D2"/>
    <mergeCell ref="E1:E2"/>
    <mergeCell ref="F1:F2"/>
    <mergeCell ref="G1:G2"/>
    <mergeCell ref="I1:N1"/>
    <mergeCell ref="C17:C18"/>
    <mergeCell ref="B17:B18"/>
    <mergeCell ref="E15:E16"/>
    <mergeCell ref="D15:D16"/>
    <mergeCell ref="N17:N18"/>
    <mergeCell ref="M17:M18"/>
    <mergeCell ref="L17:L18"/>
    <mergeCell ref="K17:K18"/>
    <mergeCell ref="J17:J18"/>
    <mergeCell ref="I17:I18"/>
    <mergeCell ref="H17:H18"/>
    <mergeCell ref="G17:G18"/>
    <mergeCell ref="F17:F18"/>
    <mergeCell ref="E17:E18"/>
    <mergeCell ref="D17:D18"/>
    <mergeCell ref="A47:G48"/>
    <mergeCell ref="B15:B16"/>
    <mergeCell ref="C15:C16"/>
    <mergeCell ref="N15:N16"/>
    <mergeCell ref="M15:M16"/>
    <mergeCell ref="L15:L16"/>
    <mergeCell ref="K15:K16"/>
    <mergeCell ref="I15:I16"/>
    <mergeCell ref="H15:H16"/>
    <mergeCell ref="G15:G16"/>
    <mergeCell ref="F15:F16"/>
    <mergeCell ref="J15:J16"/>
    <mergeCell ref="A19:K19"/>
    <mergeCell ref="I47:N48"/>
  </mergeCells>
  <conditionalFormatting sqref="B21:B32">
    <cfRule type="cellIs" dxfId="11" priority="5" operator="lessThan">
      <formula>0</formula>
    </cfRule>
  </conditionalFormatting>
  <conditionalFormatting sqref="B41:B44">
    <cfRule type="cellIs" dxfId="10" priority="3" operator="lessThan">
      <formula>0</formula>
    </cfRule>
  </conditionalFormatting>
  <conditionalFormatting sqref="G4:G18">
    <cfRule type="cellIs" dxfId="9" priority="6" operator="lessThan">
      <formula>0</formula>
    </cfRule>
  </conditionalFormatting>
  <conditionalFormatting sqref="G3:H3 B3:B16 H4:H16 B34:B37 H34:H37 G34:G39">
    <cfRule type="cellIs" dxfId="8" priority="7" operator="lessThan">
      <formula>0</formula>
    </cfRule>
  </conditionalFormatting>
  <conditionalFormatting sqref="G21:H32">
    <cfRule type="cellIs" dxfId="7" priority="4" operator="lessThan">
      <formula>0</formula>
    </cfRule>
  </conditionalFormatting>
  <conditionalFormatting sqref="G41:H44">
    <cfRule type="cellIs" dxfId="6" priority="1" operator="lessThan">
      <formula>0</formula>
    </cfRule>
  </conditionalFormatting>
  <printOptions horizontalCentered="1"/>
  <pageMargins left="0.25" right="0.25" top="0.75" bottom="0.5" header="0.3" footer="0.3"/>
  <pageSetup scale="60" orientation="landscape" horizontalDpi="300" verticalDpi="300" r:id="rId1"/>
  <headerFooter>
    <oddHeader>&amp;C&amp;"-,Bold"&amp;14Statewide Retail Sports Book 
Net Proceeds</oddHeader>
    <oddFooter>&amp;C&amp;D&amp;RPrepared by LSP Gaming Audit</oddFooter>
  </headerFooter>
  <rowBreaks count="2" manualBreakCount="2">
    <brk id="19" max="16383" man="1"/>
    <brk id="36"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15"/>
  <sheetViews>
    <sheetView workbookViewId="0">
      <selection activeCell="C17" sqref="C17"/>
    </sheetView>
  </sheetViews>
  <sheetFormatPr defaultRowHeight="15" x14ac:dyDescent="0.25"/>
  <cols>
    <col min="1" max="1" width="8" bestFit="1" customWidth="1"/>
    <col min="2" max="2" width="10.42578125" customWidth="1"/>
    <col min="3" max="6" width="16.7109375" customWidth="1"/>
    <col min="7" max="7" width="8" bestFit="1" customWidth="1"/>
    <col min="8" max="8" width="12.28515625" customWidth="1"/>
    <col min="9" max="14" width="15.7109375" customWidth="1"/>
    <col min="15" max="15" width="11.7109375" bestFit="1" customWidth="1"/>
  </cols>
  <sheetData>
    <row r="1" spans="1:16" ht="78.75" x14ac:dyDescent="0.25">
      <c r="A1" s="78"/>
      <c r="B1" s="78" t="s">
        <v>0</v>
      </c>
      <c r="C1" s="78" t="s">
        <v>1</v>
      </c>
      <c r="D1" s="78" t="s">
        <v>2</v>
      </c>
      <c r="E1" s="78" t="s">
        <v>3</v>
      </c>
      <c r="F1" s="78" t="s">
        <v>4</v>
      </c>
      <c r="G1" s="78" t="s">
        <v>5</v>
      </c>
      <c r="H1" s="78" t="s">
        <v>6</v>
      </c>
      <c r="I1" s="78" t="s">
        <v>8</v>
      </c>
      <c r="J1" s="78" t="s">
        <v>9</v>
      </c>
      <c r="K1" s="78" t="s">
        <v>10</v>
      </c>
      <c r="L1" s="78" t="s">
        <v>11</v>
      </c>
      <c r="M1" s="78" t="s">
        <v>12</v>
      </c>
      <c r="N1" s="78" t="s">
        <v>13</v>
      </c>
    </row>
    <row r="2" spans="1:16" ht="15.75" x14ac:dyDescent="0.25">
      <c r="A2" s="28">
        <v>45839</v>
      </c>
      <c r="B2" s="29">
        <f>(C2-'FY25'!C2)/'FY25'!C2</f>
        <v>5.018302457677893E-2</v>
      </c>
      <c r="C2" s="72">
        <v>12924092</v>
      </c>
      <c r="D2" s="75">
        <v>-21345</v>
      </c>
      <c r="E2" s="72">
        <v>1187708</v>
      </c>
      <c r="F2" s="72">
        <v>124779</v>
      </c>
      <c r="G2" s="15">
        <f t="shared" ref="G2:G14" si="0">E2/C2</f>
        <v>9.1898757761860558E-2</v>
      </c>
      <c r="H2" s="30">
        <f>(E2-'FY25'!E2)/'FY25'!E2</f>
        <v>-0.24117607345693248</v>
      </c>
      <c r="I2" s="76">
        <v>505908.16</v>
      </c>
      <c r="J2" s="76">
        <v>-56103.49</v>
      </c>
      <c r="K2" s="76">
        <v>188996.88</v>
      </c>
      <c r="L2" s="76">
        <v>-1807.87</v>
      </c>
      <c r="M2" s="76">
        <v>378831.76</v>
      </c>
      <c r="N2" s="76">
        <v>201321</v>
      </c>
      <c r="O2" s="71"/>
      <c r="P2" s="71"/>
    </row>
    <row r="3" spans="1:16" ht="15.75" x14ac:dyDescent="0.25">
      <c r="A3" s="28">
        <v>45870</v>
      </c>
      <c r="B3" s="29">
        <f>(C3-'FY25'!C3)/'FY25'!C3</f>
        <v>0.20458519151665047</v>
      </c>
      <c r="C3" s="73">
        <v>19645999.059999995</v>
      </c>
      <c r="D3" s="73">
        <v>-20580</v>
      </c>
      <c r="E3" s="73">
        <v>3327931.5900000003</v>
      </c>
      <c r="F3" s="73">
        <v>306279.42800000007</v>
      </c>
      <c r="G3" s="15">
        <f t="shared" si="0"/>
        <v>0.16939487678057547</v>
      </c>
      <c r="H3" s="30">
        <f>(E3-'FY25'!E3)/'FY25'!E3</f>
        <v>0.23804707659920132</v>
      </c>
      <c r="I3" s="74">
        <v>337004.59</v>
      </c>
      <c r="J3" s="74">
        <v>-27873.830000000013</v>
      </c>
      <c r="K3" s="74">
        <v>1264218.2500000002</v>
      </c>
      <c r="L3" s="74">
        <v>17703.03</v>
      </c>
      <c r="M3" s="74">
        <v>1524309.9899999998</v>
      </c>
      <c r="N3" s="74">
        <v>240093.49000000022</v>
      </c>
    </row>
    <row r="4" spans="1:16" ht="15.75" x14ac:dyDescent="0.25">
      <c r="A4" s="28">
        <v>45901</v>
      </c>
      <c r="B4" s="29">
        <f>(C4-'FY25'!C4)/'FY25'!C4</f>
        <v>6.712691555454138E-2</v>
      </c>
      <c r="C4" s="72">
        <v>33786074.869999997</v>
      </c>
      <c r="D4" s="75">
        <v>-27335</v>
      </c>
      <c r="E4" s="72">
        <v>2976389.62</v>
      </c>
      <c r="F4" s="72">
        <v>296847.78000000003</v>
      </c>
      <c r="G4" s="15">
        <f t="shared" si="0"/>
        <v>8.8095158477342242E-2</v>
      </c>
      <c r="H4" s="30">
        <f>(E4-'FY25'!E4)/'FY25'!E4</f>
        <v>-0.43991455645090072</v>
      </c>
      <c r="I4" s="75">
        <v>-255823.79</v>
      </c>
      <c r="J4" s="75">
        <v>-59532.69</v>
      </c>
      <c r="K4" s="75">
        <v>1127345.69</v>
      </c>
      <c r="L4" s="75">
        <v>10234.209999999999</v>
      </c>
      <c r="M4" s="75">
        <v>2154755.0499999998</v>
      </c>
      <c r="N4" s="75">
        <v>35041.410000000003</v>
      </c>
    </row>
    <row r="5" spans="1:16" ht="15.75" x14ac:dyDescent="0.25">
      <c r="A5" s="28">
        <v>45931</v>
      </c>
      <c r="B5" s="29">
        <f>(C5-'FY25'!C5)/'FY25'!C5</f>
        <v>-0.16656494262969754</v>
      </c>
      <c r="C5" s="72">
        <v>27998398.489999998</v>
      </c>
      <c r="D5" s="75">
        <v>-28050</v>
      </c>
      <c r="E5" s="72">
        <v>3651267.07</v>
      </c>
      <c r="F5" s="72">
        <v>357352.33</v>
      </c>
      <c r="G5" s="15">
        <f t="shared" si="0"/>
        <v>0.13040985438163896</v>
      </c>
      <c r="H5" s="30">
        <f>(E5-'FY25'!E5)/'FY25'!E5</f>
        <v>6.6525939379415631</v>
      </c>
      <c r="I5" s="75">
        <v>407806.99</v>
      </c>
      <c r="J5" s="75">
        <v>142196.9</v>
      </c>
      <c r="K5" s="75">
        <v>1134300.6499999999</v>
      </c>
      <c r="L5" s="75">
        <v>-92734.62</v>
      </c>
      <c r="M5" s="75">
        <v>1922652.67</v>
      </c>
      <c r="N5" s="75">
        <v>167069.79999999999</v>
      </c>
    </row>
    <row r="6" spans="1:16" ht="15.75" x14ac:dyDescent="0.25">
      <c r="A6" s="28">
        <v>45962</v>
      </c>
      <c r="B6" s="29">
        <f>(C6-'FY25'!C6)/'FY25'!C6</f>
        <v>-0.11650499353034847</v>
      </c>
      <c r="C6" s="72">
        <v>28833606.539999999</v>
      </c>
      <c r="D6" s="72">
        <v>-29345</v>
      </c>
      <c r="E6" s="72">
        <v>2977824.62</v>
      </c>
      <c r="F6" s="72">
        <v>313775.27</v>
      </c>
      <c r="G6" s="15">
        <f t="shared" si="0"/>
        <v>0.1032761758702975</v>
      </c>
      <c r="H6" s="30">
        <f>(E6-'FY25'!E6)/'FY25'!E6</f>
        <v>-0.29753524238296741</v>
      </c>
      <c r="I6" s="72">
        <v>-656909.21</v>
      </c>
      <c r="J6" s="72">
        <v>318230.69</v>
      </c>
      <c r="K6" s="72">
        <v>720923.32</v>
      </c>
      <c r="L6" s="72">
        <v>49978.71</v>
      </c>
      <c r="M6" s="72">
        <v>2443915.8199999998</v>
      </c>
      <c r="N6" s="72">
        <v>133081.25</v>
      </c>
    </row>
    <row r="7" spans="1:16" ht="15.75" x14ac:dyDescent="0.25">
      <c r="A7" s="28">
        <v>45992</v>
      </c>
      <c r="B7" s="29">
        <f>(C7-'FY25'!C7)/'FY25'!C7</f>
        <v>-0.13238343515875323</v>
      </c>
      <c r="C7" s="72">
        <v>24654503.59</v>
      </c>
      <c r="D7" s="72">
        <v>-23880</v>
      </c>
      <c r="E7" s="72">
        <v>3337542.76</v>
      </c>
      <c r="F7" s="72">
        <v>328013.24</v>
      </c>
      <c r="G7" s="15">
        <f t="shared" si="0"/>
        <v>0.13537253945578223</v>
      </c>
      <c r="H7" s="30" t="s">
        <v>24</v>
      </c>
      <c r="I7" s="72">
        <v>-18882</v>
      </c>
      <c r="J7" s="72">
        <v>249309.53</v>
      </c>
      <c r="K7" s="72">
        <v>985403.92</v>
      </c>
      <c r="L7" s="72">
        <v>44203.21</v>
      </c>
      <c r="M7" s="72">
        <v>2105865.87</v>
      </c>
      <c r="N7" s="77">
        <v>-66</v>
      </c>
    </row>
    <row r="8" spans="1:16" ht="15.75" x14ac:dyDescent="0.25">
      <c r="A8" s="28">
        <v>46023</v>
      </c>
      <c r="B8" s="29">
        <f>(C8-'FY25'!C8)/'FY25'!C8</f>
        <v>-0.18111038755140246</v>
      </c>
      <c r="C8" s="72">
        <v>22838149.41</v>
      </c>
      <c r="D8" s="72">
        <v>-21100</v>
      </c>
      <c r="E8" s="72">
        <v>3716326.34</v>
      </c>
      <c r="F8" s="72">
        <v>364751.65</v>
      </c>
      <c r="G8" s="15">
        <f t="shared" si="0"/>
        <v>0.16272449546077297</v>
      </c>
      <c r="H8" s="30">
        <f>(E8-'FY25'!E8)/'FY25'!E8</f>
        <v>0.45151674711071194</v>
      </c>
      <c r="I8" s="72">
        <v>71673.08</v>
      </c>
      <c r="J8" s="72">
        <v>394370.31</v>
      </c>
      <c r="K8" s="72">
        <v>1626015.36</v>
      </c>
      <c r="L8" s="72">
        <v>28694.46</v>
      </c>
      <c r="M8" s="72">
        <v>1552871.17</v>
      </c>
      <c r="N8" s="72">
        <v>68045.789999999994</v>
      </c>
    </row>
    <row r="9" spans="1:16" ht="15.75" x14ac:dyDescent="0.25">
      <c r="A9" s="28">
        <v>46054</v>
      </c>
      <c r="B9" s="29">
        <f>(C9-'FY25'!C9)/'FY25'!C9</f>
        <v>-0.39087266596959258</v>
      </c>
      <c r="C9" s="72">
        <v>15552784.699999999</v>
      </c>
      <c r="D9" s="72">
        <v>-18055</v>
      </c>
      <c r="E9" s="72">
        <v>578174.56000000006</v>
      </c>
      <c r="F9" s="72">
        <v>75713.86</v>
      </c>
      <c r="G9" s="15">
        <f t="shared" si="0"/>
        <v>3.7174986418991585E-2</v>
      </c>
      <c r="H9" s="30">
        <f>(E9-'FY25'!E9)/'FY25'!E9</f>
        <v>-0.77310259428845762</v>
      </c>
      <c r="I9" s="72">
        <v>44677.06</v>
      </c>
      <c r="J9" s="72">
        <v>450212.14</v>
      </c>
      <c r="K9" s="72">
        <v>-687091.11</v>
      </c>
      <c r="L9" s="72">
        <v>-57104.55</v>
      </c>
      <c r="M9" s="72">
        <v>996786.64</v>
      </c>
      <c r="N9" s="72">
        <v>-145129.45000000001</v>
      </c>
    </row>
    <row r="10" spans="1:16" ht="15.75" x14ac:dyDescent="0.25">
      <c r="A10" s="28">
        <v>46082</v>
      </c>
      <c r="B10" s="29">
        <f>(C10-'FY25'!C10)/'FY25'!C10</f>
        <v>-0.2032202665983463</v>
      </c>
      <c r="C10" s="72">
        <v>19997882.309999999</v>
      </c>
      <c r="D10" s="72">
        <v>-8655</v>
      </c>
      <c r="E10" s="72">
        <v>2413681.7799999998</v>
      </c>
      <c r="F10" s="72">
        <v>238187.06</v>
      </c>
      <c r="G10" s="15">
        <f t="shared" si="0"/>
        <v>0.12069686892761797</v>
      </c>
      <c r="H10" s="30">
        <f>(E10-'FY25'!E10)/'FY25'!E10</f>
        <v>0.76906843064430164</v>
      </c>
      <c r="I10" s="72">
        <v>174295.7</v>
      </c>
      <c r="J10" s="72">
        <v>1213409.6599999999</v>
      </c>
      <c r="K10" s="72">
        <v>-307639.82</v>
      </c>
      <c r="L10" s="72">
        <v>28461.54</v>
      </c>
      <c r="M10" s="72">
        <v>1866969.74</v>
      </c>
      <c r="N10" s="72">
        <v>-545982.48</v>
      </c>
    </row>
    <row r="11" spans="1:16" ht="15.75" x14ac:dyDescent="0.25">
      <c r="A11" s="28">
        <v>46113</v>
      </c>
      <c r="B11" s="29">
        <f>(C11-'FY25'!C11)/'FY25'!C11</f>
        <v>-0.23777968755868295</v>
      </c>
      <c r="C11" s="72">
        <v>13543029.220000001</v>
      </c>
      <c r="D11" s="72">
        <v>-6615</v>
      </c>
      <c r="E11" s="72">
        <v>2724190.79</v>
      </c>
      <c r="F11" s="72">
        <v>268565.32</v>
      </c>
      <c r="G11" s="15">
        <f t="shared" si="0"/>
        <v>0.20115077253004701</v>
      </c>
      <c r="H11" s="30">
        <f>(E11-'FY25'!E11)/'FY25'!E11</f>
        <v>1.3460549645970314</v>
      </c>
      <c r="I11" s="72">
        <v>341083.47</v>
      </c>
      <c r="J11" s="72">
        <v>1043168.74</v>
      </c>
      <c r="K11" s="72">
        <v>-81256.710000000006</v>
      </c>
      <c r="L11" s="72">
        <v>33774.160000000003</v>
      </c>
      <c r="M11" s="72">
        <v>1249449.32</v>
      </c>
      <c r="N11" s="72">
        <v>151894.49</v>
      </c>
    </row>
    <row r="12" spans="1:16" ht="15.75" x14ac:dyDescent="0.25">
      <c r="A12" s="28">
        <v>46143</v>
      </c>
      <c r="B12" s="29">
        <f>(C12-'FY25'!C12)/'FY25'!C12</f>
        <v>-1</v>
      </c>
      <c r="C12" s="72"/>
      <c r="D12" s="72"/>
      <c r="E12" s="72"/>
      <c r="F12" s="72"/>
      <c r="G12" s="15" t="e">
        <f t="shared" si="0"/>
        <v>#DIV/0!</v>
      </c>
      <c r="H12" s="30">
        <f>(E12-'FY25'!E12)/'FY25'!E12</f>
        <v>-1</v>
      </c>
      <c r="I12" s="72"/>
      <c r="J12" s="72"/>
      <c r="K12" s="72"/>
      <c r="L12" s="72"/>
      <c r="M12" s="72"/>
      <c r="N12" s="72"/>
    </row>
    <row r="13" spans="1:16" ht="15.75" x14ac:dyDescent="0.25">
      <c r="A13" s="28">
        <v>46174</v>
      </c>
      <c r="B13" s="29">
        <f>(C13-'FY25'!C13)/'FY25'!C13</f>
        <v>-1</v>
      </c>
      <c r="C13" s="72"/>
      <c r="D13" s="72"/>
      <c r="E13" s="72"/>
      <c r="F13" s="72"/>
      <c r="G13" s="15" t="e">
        <f t="shared" si="0"/>
        <v>#DIV/0!</v>
      </c>
      <c r="H13" s="30">
        <f>(E13-'FY25'!E13)/'FY25'!E13</f>
        <v>-1</v>
      </c>
      <c r="I13" s="72"/>
      <c r="J13" s="72"/>
      <c r="K13" s="72"/>
      <c r="L13" s="72"/>
      <c r="M13" s="72"/>
      <c r="N13" s="72"/>
    </row>
    <row r="14" spans="1:16" ht="16.5" thickBot="1" x14ac:dyDescent="0.3">
      <c r="A14" t="s">
        <v>17</v>
      </c>
      <c r="B14" s="40">
        <f>(C14-'FY25'!C14)/'FY25'!C14</f>
        <v>-0.21950391947772513</v>
      </c>
      <c r="C14" s="37">
        <f>SUM(C2:C13)</f>
        <v>219774520.18999997</v>
      </c>
      <c r="D14" s="37">
        <f t="shared" ref="D14:F14" si="1">SUM(D2:D13)</f>
        <v>-204960</v>
      </c>
      <c r="E14" s="37">
        <f t="shared" si="1"/>
        <v>26891037.129999995</v>
      </c>
      <c r="F14" s="37">
        <f t="shared" si="1"/>
        <v>2674264.9380000001</v>
      </c>
      <c r="G14" s="38">
        <f t="shared" si="0"/>
        <v>0.12235739205232751</v>
      </c>
      <c r="H14" s="39">
        <f>(E14-'FY25'!E14)/'FY25'!E14</f>
        <v>7.0113365590474083E-2</v>
      </c>
      <c r="I14" s="37">
        <f t="shared" ref="I14" si="2">SUM(I2:I13)</f>
        <v>950834.05</v>
      </c>
      <c r="J14" s="37">
        <f t="shared" ref="J14" si="3">SUM(J2:J13)</f>
        <v>3667387.96</v>
      </c>
      <c r="K14" s="37">
        <f t="shared" ref="K14" si="4">SUM(K2:K13)</f>
        <v>5971216.4299999997</v>
      </c>
      <c r="L14" s="37">
        <f t="shared" ref="L14" si="5">SUM(L2:L13)</f>
        <v>61402.28</v>
      </c>
      <c r="M14" s="37">
        <f t="shared" ref="M14" si="6">SUM(M2:M13)</f>
        <v>16196408.030000001</v>
      </c>
      <c r="N14" s="37">
        <f t="shared" ref="N14" si="7">SUM(N2:N13)</f>
        <v>305369.30000000028</v>
      </c>
    </row>
    <row r="15" spans="1:16" ht="15.75" thickTop="1" x14ac:dyDescent="0.25"/>
  </sheetData>
  <conditionalFormatting sqref="B2:B14">
    <cfRule type="cellIs" dxfId="5" priority="2" operator="lessThan">
      <formula>0</formula>
    </cfRule>
  </conditionalFormatting>
  <conditionalFormatting sqref="G2:H14">
    <cfRule type="cellIs" dxfId="4" priority="1" operator="lessThan">
      <formula>0</formula>
    </cfRule>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15"/>
  <sheetViews>
    <sheetView workbookViewId="0">
      <selection activeCell="E2" sqref="E2"/>
    </sheetView>
  </sheetViews>
  <sheetFormatPr defaultRowHeight="15" x14ac:dyDescent="0.25"/>
  <cols>
    <col min="1" max="1" width="8" bestFit="1" customWidth="1"/>
    <col min="2" max="2" width="10.85546875" customWidth="1"/>
    <col min="3" max="6" width="16.7109375" customWidth="1"/>
    <col min="7" max="7" width="8" bestFit="1" customWidth="1"/>
    <col min="8" max="8" width="10" bestFit="1" customWidth="1"/>
    <col min="9" max="14" width="15.7109375" customWidth="1"/>
  </cols>
  <sheetData>
    <row r="1" spans="1:14" ht="78.75" x14ac:dyDescent="0.25">
      <c r="B1" s="78" t="s">
        <v>0</v>
      </c>
      <c r="C1" s="78" t="s">
        <v>1</v>
      </c>
      <c r="D1" s="78" t="s">
        <v>2</v>
      </c>
      <c r="E1" s="78" t="s">
        <v>3</v>
      </c>
      <c r="F1" s="78" t="s">
        <v>4</v>
      </c>
      <c r="G1" s="78" t="s">
        <v>5</v>
      </c>
      <c r="H1" s="78" t="s">
        <v>6</v>
      </c>
      <c r="I1" s="78" t="s">
        <v>8</v>
      </c>
      <c r="J1" s="78" t="s">
        <v>9</v>
      </c>
      <c r="K1" s="78" t="s">
        <v>10</v>
      </c>
      <c r="L1" s="78" t="s">
        <v>11</v>
      </c>
      <c r="M1" s="78" t="s">
        <v>12</v>
      </c>
      <c r="N1" s="78" t="s">
        <v>13</v>
      </c>
    </row>
    <row r="2" spans="1:14" ht="15.75" x14ac:dyDescent="0.25">
      <c r="A2" s="41">
        <v>45474</v>
      </c>
      <c r="B2" s="29">
        <f>(C2-'FY24'!C2)/'FY24'!C2</f>
        <v>5.7207043545488201E-3</v>
      </c>
      <c r="C2" s="23">
        <v>12306513.909999998</v>
      </c>
      <c r="D2" s="23">
        <v>-10230</v>
      </c>
      <c r="E2" s="23">
        <v>1565195.77</v>
      </c>
      <c r="F2" s="20">
        <v>152312.85</v>
      </c>
      <c r="G2" s="15">
        <f t="shared" ref="G2:G14" si="0">E2/C2</f>
        <v>0.12718433355266895</v>
      </c>
      <c r="H2" s="30">
        <f>(E2-'FY24'!E2)/'FY24'!E2</f>
        <v>-0.1811640553444194</v>
      </c>
      <c r="I2" s="20">
        <v>389702.02</v>
      </c>
      <c r="J2" s="20">
        <v>133334.87</v>
      </c>
      <c r="K2" s="20">
        <v>127083.55</v>
      </c>
      <c r="L2" s="20">
        <v>-15583.830000000005</v>
      </c>
      <c r="M2" s="20">
        <v>737540.05</v>
      </c>
      <c r="N2" s="20">
        <v>201674.74999999997</v>
      </c>
    </row>
    <row r="3" spans="1:14" ht="15.75" x14ac:dyDescent="0.25">
      <c r="A3" s="41">
        <v>45505</v>
      </c>
      <c r="B3" s="29">
        <f>(C3-'FY24'!C3)/'FY24'!C3</f>
        <v>8.1503195963077035E-2</v>
      </c>
      <c r="C3" s="23">
        <v>16309347.979999999</v>
      </c>
      <c r="D3" s="23">
        <v>-20096.5</v>
      </c>
      <c r="E3" s="23">
        <v>2688049.31</v>
      </c>
      <c r="F3" s="20">
        <v>269193.14</v>
      </c>
      <c r="G3" s="15">
        <f t="shared" si="0"/>
        <v>0.16481647907055083</v>
      </c>
      <c r="H3" s="30">
        <f>(E3-'FY24'!E3)/'FY24'!E3</f>
        <v>0.36470048833702828</v>
      </c>
      <c r="I3" s="20">
        <v>308513.40999999992</v>
      </c>
      <c r="J3" s="20">
        <v>-370949.63</v>
      </c>
      <c r="K3" s="20">
        <v>1257053.8400000001</v>
      </c>
      <c r="L3" s="20">
        <v>47941.80999999999</v>
      </c>
      <c r="M3" s="20">
        <v>1416718.4899999998</v>
      </c>
      <c r="N3" s="20">
        <v>47481.689999999995</v>
      </c>
    </row>
    <row r="4" spans="1:14" ht="15.75" x14ac:dyDescent="0.25">
      <c r="A4" s="41">
        <v>45536</v>
      </c>
      <c r="B4" s="29">
        <f>(C4-'FY24'!C4)/'FY24'!C4</f>
        <v>1.2752079877277731E-2</v>
      </c>
      <c r="C4" s="23">
        <v>31660784.09</v>
      </c>
      <c r="D4" s="23">
        <v>-23468.25</v>
      </c>
      <c r="E4" s="23">
        <v>5314170.6399999987</v>
      </c>
      <c r="F4" s="20">
        <v>530174.30999999994</v>
      </c>
      <c r="G4" s="15">
        <f t="shared" si="0"/>
        <v>0.16784709516017546</v>
      </c>
      <c r="H4" s="30">
        <f>(E4-'FY24'!E4)/'FY24'!E4</f>
        <v>-7.5130164766398735E-2</v>
      </c>
      <c r="I4" s="20">
        <v>-124815.31000000001</v>
      </c>
      <c r="J4" s="20">
        <v>-83674.5</v>
      </c>
      <c r="K4" s="20">
        <v>1642371.8099999998</v>
      </c>
      <c r="L4" s="20">
        <v>27235.68</v>
      </c>
      <c r="M4" s="20">
        <v>3551153.4200000004</v>
      </c>
      <c r="N4" s="20">
        <v>302687.75</v>
      </c>
    </row>
    <row r="5" spans="1:14" ht="15.75" x14ac:dyDescent="0.25">
      <c r="A5" s="41">
        <v>45566</v>
      </c>
      <c r="B5" s="29">
        <f>(C5-'FY24'!C5)/'FY24'!C5</f>
        <v>3.7385844425780697E-2</v>
      </c>
      <c r="C5" s="23">
        <v>33593977.410000004</v>
      </c>
      <c r="D5" s="23">
        <v>-29705</v>
      </c>
      <c r="E5" s="23">
        <v>477128.02999999997</v>
      </c>
      <c r="F5" s="20">
        <v>122430.05999999997</v>
      </c>
      <c r="G5" s="15">
        <f t="shared" si="0"/>
        <v>1.4202784748493999E-2</v>
      </c>
      <c r="H5" s="30">
        <f>(E5-'FY24'!E5)/'FY24'!E5</f>
        <v>-0.85341243484533291</v>
      </c>
      <c r="I5" s="20">
        <v>-800052.09000000008</v>
      </c>
      <c r="J5" s="20">
        <v>250006.47000000003</v>
      </c>
      <c r="K5" s="20">
        <v>438142.10000000003</v>
      </c>
      <c r="L5" s="20">
        <v>-5416.5699999999988</v>
      </c>
      <c r="M5" s="20">
        <v>457117.45999999996</v>
      </c>
      <c r="N5" s="20">
        <v>151151.12</v>
      </c>
    </row>
    <row r="6" spans="1:14" ht="15.75" x14ac:dyDescent="0.25">
      <c r="A6" s="41">
        <v>45597</v>
      </c>
      <c r="B6" s="29">
        <f>(C6-'FY24'!C6)/'FY24'!C6</f>
        <v>-2.6965127570386115E-2</v>
      </c>
      <c r="C6" s="23">
        <v>32635845.510000002</v>
      </c>
      <c r="D6" s="23">
        <v>-39325</v>
      </c>
      <c r="E6" s="23">
        <v>4239108.919999999</v>
      </c>
      <c r="F6" s="20">
        <v>355857.83999999997</v>
      </c>
      <c r="G6" s="15">
        <f t="shared" si="0"/>
        <v>0.12989119337205732</v>
      </c>
      <c r="H6" s="30">
        <f>(E6-'FY24'!E6)/'FY24'!E6</f>
        <v>2.1650398339408494</v>
      </c>
      <c r="I6" s="20">
        <v>-281820.01000000007</v>
      </c>
      <c r="J6" s="20">
        <v>419954.06000000006</v>
      </c>
      <c r="K6" s="20">
        <v>1240297.7799999998</v>
      </c>
      <c r="L6" s="20">
        <v>-7371.8299999999981</v>
      </c>
      <c r="M6" s="20">
        <v>2892623.9499999997</v>
      </c>
      <c r="N6" s="20">
        <v>11846.270000000008</v>
      </c>
    </row>
    <row r="7" spans="1:14" ht="15.75" x14ac:dyDescent="0.25">
      <c r="A7" s="41">
        <v>45627</v>
      </c>
      <c r="B7" s="29">
        <f>(C7-'FY24'!C7)/'FY24'!C7</f>
        <v>-0.11525490537479864</v>
      </c>
      <c r="C7" s="23">
        <v>28416358.779999997</v>
      </c>
      <c r="D7" s="23">
        <v>-103045</v>
      </c>
      <c r="E7" s="23">
        <v>-452032.43000000005</v>
      </c>
      <c r="F7" s="20">
        <v>52965.82</v>
      </c>
      <c r="G7" s="15">
        <f t="shared" si="0"/>
        <v>-1.5907471942469616E-2</v>
      </c>
      <c r="H7" s="30">
        <f>(E7-'FY24'!E7)/'FY24'!E7</f>
        <v>-1.0994003252373998</v>
      </c>
      <c r="I7" s="20">
        <v>-22000.219999999998</v>
      </c>
      <c r="J7" s="20">
        <v>200747.15999999997</v>
      </c>
      <c r="K7" s="20">
        <v>-129832.01000000008</v>
      </c>
      <c r="L7" s="20">
        <v>17020.030000000002</v>
      </c>
      <c r="M7" s="20">
        <v>-439335.57</v>
      </c>
      <c r="N7" s="20">
        <v>25898.109999999997</v>
      </c>
    </row>
    <row r="8" spans="1:14" ht="15.75" x14ac:dyDescent="0.25">
      <c r="A8" s="41">
        <v>45658</v>
      </c>
      <c r="B8" s="29">
        <f>(C8-'FY24'!C8)/'FY24'!C8</f>
        <v>-2.0634229808797037E-2</v>
      </c>
      <c r="C8" s="23">
        <v>27889167.310000006</v>
      </c>
      <c r="D8" s="23">
        <v>-117460</v>
      </c>
      <c r="E8" s="23">
        <v>2560305.52</v>
      </c>
      <c r="F8" s="20">
        <v>174081.88</v>
      </c>
      <c r="G8" s="15">
        <f t="shared" si="0"/>
        <v>9.1802867096787463E-2</v>
      </c>
      <c r="H8" s="30">
        <f>(E8-'FY24'!E8)/'FY24'!E8</f>
        <v>-0.20488770742400222</v>
      </c>
      <c r="I8" s="20">
        <v>4138.72</v>
      </c>
      <c r="J8" s="20">
        <v>538176.08000000007</v>
      </c>
      <c r="K8" s="20">
        <v>-130989.91000000003</v>
      </c>
      <c r="L8" s="20">
        <v>42451.430000000008</v>
      </c>
      <c r="M8" s="20">
        <v>2065943.3599999999</v>
      </c>
      <c r="N8" s="20">
        <v>160878.07</v>
      </c>
    </row>
    <row r="9" spans="1:14" ht="15.75" x14ac:dyDescent="0.25">
      <c r="A9" s="41">
        <v>45689</v>
      </c>
      <c r="B9" s="29">
        <f>(C9-'FY24'!C9)/'FY24'!C9</f>
        <v>0.17625637196521873</v>
      </c>
      <c r="C9" s="23">
        <v>25532895.719999999</v>
      </c>
      <c r="D9" s="23">
        <v>-29305</v>
      </c>
      <c r="E9" s="23">
        <v>2548176.1599999997</v>
      </c>
      <c r="F9" s="20">
        <v>276229.23</v>
      </c>
      <c r="G9" s="15">
        <f t="shared" si="0"/>
        <v>9.9799732390087076E-2</v>
      </c>
      <c r="H9" s="30">
        <f>(E9-'FY24'!E9)/'FY24'!E9</f>
        <v>2.2668360133104879</v>
      </c>
      <c r="I9" s="33">
        <v>40865.589999999997</v>
      </c>
      <c r="J9" s="31">
        <v>543621.24</v>
      </c>
      <c r="K9" s="31">
        <v>495227.47000000009</v>
      </c>
      <c r="L9" s="31">
        <v>47270.840000000004</v>
      </c>
      <c r="M9" s="31">
        <v>1180181.0900000001</v>
      </c>
      <c r="N9" s="31">
        <v>271852.06</v>
      </c>
    </row>
    <row r="10" spans="1:14" ht="15.75" x14ac:dyDescent="0.25">
      <c r="A10" s="41">
        <v>45717</v>
      </c>
      <c r="B10" s="29">
        <f>(C10-'FY24'!C10)/'FY24'!C10</f>
        <v>-0.1805385552917223</v>
      </c>
      <c r="C10" s="23">
        <v>25098382.239999998</v>
      </c>
      <c r="D10" s="23">
        <v>-23965</v>
      </c>
      <c r="E10" s="23">
        <v>1364380.11</v>
      </c>
      <c r="F10" s="20">
        <v>108278.65</v>
      </c>
      <c r="G10" s="15">
        <f t="shared" si="0"/>
        <v>5.4361277031853832E-2</v>
      </c>
      <c r="H10" s="30">
        <f>(E10-'FY24'!E10)/'FY24'!E10</f>
        <v>-0.36240220536534584</v>
      </c>
      <c r="I10" s="31">
        <v>173980.25</v>
      </c>
      <c r="J10" s="31">
        <v>1059751.25</v>
      </c>
      <c r="K10" s="31">
        <v>-628601.56999999995</v>
      </c>
      <c r="L10" s="31">
        <v>84038.32</v>
      </c>
      <c r="M10" s="31">
        <v>574488.68000000005</v>
      </c>
      <c r="N10" s="31">
        <v>129268.04</v>
      </c>
    </row>
    <row r="11" spans="1:14" ht="15.75" x14ac:dyDescent="0.25">
      <c r="A11" s="41">
        <v>45748</v>
      </c>
      <c r="B11" s="29">
        <f>(C11-'FY24'!C11)/'FY24'!C11</f>
        <v>-0.1032430180892852</v>
      </c>
      <c r="C11" s="23">
        <v>17767867.109999999</v>
      </c>
      <c r="D11" s="23">
        <v>-31670</v>
      </c>
      <c r="E11" s="23">
        <v>1161179.4399999997</v>
      </c>
      <c r="F11" s="20">
        <v>117431.71999999999</v>
      </c>
      <c r="G11" s="15">
        <f t="shared" si="0"/>
        <v>6.5352776042909053E-2</v>
      </c>
      <c r="H11" s="30">
        <f>(E11-'FY24'!E11)/'FY24'!E11</f>
        <v>-0.11022662795721308</v>
      </c>
      <c r="I11" s="32">
        <v>259721.24000000005</v>
      </c>
      <c r="J11" s="32">
        <v>260466.57999999996</v>
      </c>
      <c r="K11" s="32">
        <v>-72923.77</v>
      </c>
      <c r="L11" s="32">
        <v>2960.12</v>
      </c>
      <c r="M11" s="32">
        <v>495815.17</v>
      </c>
      <c r="N11" s="32">
        <v>249746.03999999995</v>
      </c>
    </row>
    <row r="12" spans="1:14" ht="15.75" x14ac:dyDescent="0.25">
      <c r="A12" s="41">
        <v>45778</v>
      </c>
      <c r="B12" s="29">
        <f>(C12-'FY24'!C12)/'FY24'!C12</f>
        <v>-9.8738262893247428E-2</v>
      </c>
      <c r="C12" s="23">
        <v>16575113.800000004</v>
      </c>
      <c r="D12" s="23">
        <v>-22925</v>
      </c>
      <c r="E12" s="23">
        <v>2374435.9400000004</v>
      </c>
      <c r="F12" s="20">
        <v>234923.30600000004</v>
      </c>
      <c r="G12" s="15">
        <f t="shared" si="0"/>
        <v>0.14325307015388333</v>
      </c>
      <c r="H12" s="30">
        <f>(E12-'FY24'!E12)/'FY24'!E12</f>
        <v>4.4019875069242334E-2</v>
      </c>
      <c r="I12" s="20">
        <v>433774.43999999994</v>
      </c>
      <c r="J12" s="20">
        <v>800943.99999999988</v>
      </c>
      <c r="K12" s="20">
        <v>6896.2500000000027</v>
      </c>
      <c r="L12" s="20">
        <v>24846.579999999998</v>
      </c>
      <c r="M12" s="20">
        <v>1171486.0499999996</v>
      </c>
      <c r="N12" s="20">
        <v>-29020.690000000013</v>
      </c>
    </row>
    <row r="13" spans="1:14" ht="15.75" x14ac:dyDescent="0.25">
      <c r="A13" s="41">
        <v>45809</v>
      </c>
      <c r="B13" s="29">
        <f>(C13-'FY24'!C13)/'FY24'!C13</f>
        <v>-0.15000107053355768</v>
      </c>
      <c r="C13" s="23">
        <v>13796864.460000001</v>
      </c>
      <c r="D13" s="23">
        <v>-22570</v>
      </c>
      <c r="E13" s="23">
        <v>1289050.5799999998</v>
      </c>
      <c r="F13" s="20">
        <v>136488.09999999998</v>
      </c>
      <c r="G13" s="15">
        <f t="shared" si="0"/>
        <v>9.3430690990494794E-2</v>
      </c>
      <c r="H13" s="30">
        <f>(E13-'FY24'!E13)/'FY24'!E13</f>
        <v>-8.7005390146917078E-2</v>
      </c>
      <c r="I13" s="20">
        <v>222273.12</v>
      </c>
      <c r="J13" s="20">
        <v>-560731.7699999999</v>
      </c>
      <c r="K13" s="20">
        <v>27429.79</v>
      </c>
      <c r="L13" s="20">
        <v>17994.940000000002</v>
      </c>
      <c r="M13" s="20">
        <v>1412631.5799999998</v>
      </c>
      <c r="N13" s="20">
        <v>213188.38000000003</v>
      </c>
    </row>
    <row r="14" spans="1:14" ht="16.5" thickBot="1" x14ac:dyDescent="0.3">
      <c r="B14" s="42">
        <f>(C14-'FY24'!C14)/'FY24'!C14</f>
        <v>-3.5239032268503029E-2</v>
      </c>
      <c r="C14" s="43">
        <f>SUM(C2:C13)</f>
        <v>281583118.31999999</v>
      </c>
      <c r="D14" s="43">
        <f t="shared" ref="D14:N14" si="1">SUM(D2:D13)</f>
        <v>-473764.75</v>
      </c>
      <c r="E14" s="43">
        <f t="shared" si="1"/>
        <v>25129147.989999998</v>
      </c>
      <c r="F14" s="43">
        <f t="shared" si="1"/>
        <v>2530366.906</v>
      </c>
      <c r="G14" s="44">
        <f t="shared" si="0"/>
        <v>8.9242381219183875E-2</v>
      </c>
      <c r="H14" s="45">
        <f>(E14-'FY24'!E14)/'FY24'!E14</f>
        <v>-0.15956258570131088</v>
      </c>
      <c r="I14" s="43">
        <f t="shared" si="1"/>
        <v>604281.15999999968</v>
      </c>
      <c r="J14" s="43">
        <f t="shared" si="1"/>
        <v>3191645.81</v>
      </c>
      <c r="K14" s="43">
        <f t="shared" si="1"/>
        <v>4272155.33</v>
      </c>
      <c r="L14" s="43">
        <f t="shared" si="1"/>
        <v>283387.52000000002</v>
      </c>
      <c r="M14" s="43">
        <f t="shared" si="1"/>
        <v>15516363.729999999</v>
      </c>
      <c r="N14" s="43">
        <f t="shared" si="1"/>
        <v>1736651.5900000003</v>
      </c>
    </row>
    <row r="15" spans="1:14" ht="15.75" thickTop="1" x14ac:dyDescent="0.25"/>
  </sheetData>
  <conditionalFormatting sqref="B2:B14">
    <cfRule type="cellIs" dxfId="3" priority="2" operator="lessThan">
      <formula>0</formula>
    </cfRule>
  </conditionalFormatting>
  <conditionalFormatting sqref="G2:H14">
    <cfRule type="cellIs" dxfId="2" priority="1" operator="lessThan">
      <formula>0</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15"/>
  <sheetViews>
    <sheetView workbookViewId="0">
      <selection activeCell="I2" sqref="I2:N13"/>
    </sheetView>
  </sheetViews>
  <sheetFormatPr defaultColWidth="9.28515625" defaultRowHeight="15" x14ac:dyDescent="0.25"/>
  <cols>
    <col min="2" max="2" width="11" customWidth="1"/>
    <col min="3" max="6" width="16.7109375" customWidth="1"/>
    <col min="7" max="7" width="8" bestFit="1" customWidth="1"/>
    <col min="8" max="8" width="11.85546875" customWidth="1"/>
    <col min="9" max="14" width="15.7109375" customWidth="1"/>
  </cols>
  <sheetData>
    <row r="1" spans="1:14" ht="78.75" x14ac:dyDescent="0.25">
      <c r="B1" s="78" t="s">
        <v>0</v>
      </c>
      <c r="C1" s="78" t="s">
        <v>1</v>
      </c>
      <c r="D1" s="78" t="s">
        <v>2</v>
      </c>
      <c r="E1" s="78" t="s">
        <v>3</v>
      </c>
      <c r="F1" s="78" t="s">
        <v>4</v>
      </c>
      <c r="G1" s="78" t="s">
        <v>5</v>
      </c>
      <c r="H1" s="78" t="s">
        <v>6</v>
      </c>
      <c r="I1" s="78" t="s">
        <v>8</v>
      </c>
      <c r="J1" s="78" t="s">
        <v>9</v>
      </c>
      <c r="K1" s="78" t="s">
        <v>10</v>
      </c>
      <c r="L1" s="78" t="s">
        <v>11</v>
      </c>
      <c r="M1" s="78" t="s">
        <v>12</v>
      </c>
      <c r="N1" s="78" t="s">
        <v>13</v>
      </c>
    </row>
    <row r="2" spans="1:14" ht="15.75" x14ac:dyDescent="0.25">
      <c r="A2" s="35">
        <v>45108</v>
      </c>
      <c r="B2" s="15">
        <f>(C2-'FY23'!C2)/'FY23'!C2</f>
        <v>-0.193899673451537</v>
      </c>
      <c r="C2" s="23">
        <v>12236512.439999999</v>
      </c>
      <c r="D2" s="24">
        <v>0</v>
      </c>
      <c r="E2" s="23">
        <v>1911488.84</v>
      </c>
      <c r="F2" s="23">
        <v>175457.51199999996</v>
      </c>
      <c r="G2" s="15">
        <f t="shared" ref="G2:G14" si="0">E2/C2</f>
        <v>0.15621189855955397</v>
      </c>
      <c r="H2" s="46">
        <f>(E2-'FY23'!E2)/'FY23'!E2</f>
        <v>0.1771001371799216</v>
      </c>
      <c r="I2" s="25">
        <v>225351.88999999996</v>
      </c>
      <c r="J2" s="25">
        <v>-73721.460000000036</v>
      </c>
      <c r="K2" s="25">
        <v>70660.469999999987</v>
      </c>
      <c r="L2" s="25">
        <v>15575.610000000017</v>
      </c>
      <c r="M2" s="25">
        <v>1203343.8100000003</v>
      </c>
      <c r="N2" s="25">
        <v>487165.51000000036</v>
      </c>
    </row>
    <row r="3" spans="1:14" ht="15.75" x14ac:dyDescent="0.25">
      <c r="A3" s="35">
        <v>45139</v>
      </c>
      <c r="B3" s="15">
        <f>(C3-'FY23'!C3)/'FY23'!C3</f>
        <v>-6.9164801866837003E-2</v>
      </c>
      <c r="C3" s="23">
        <v>15080258.700000001</v>
      </c>
      <c r="D3" s="24">
        <v>0</v>
      </c>
      <c r="E3" s="23">
        <v>1969699.0899999999</v>
      </c>
      <c r="F3" s="23">
        <v>189997.03899999999</v>
      </c>
      <c r="G3" s="15">
        <f t="shared" si="0"/>
        <v>0.1306144098177838</v>
      </c>
      <c r="H3" s="46">
        <f>(E3-'FY23'!E3)/'FY23'!E3</f>
        <v>-7.3528146006387476E-2</v>
      </c>
      <c r="I3" s="25">
        <v>225430.54000000015</v>
      </c>
      <c r="J3" s="25">
        <v>-45867.610000000015</v>
      </c>
      <c r="K3" s="25">
        <v>1084510.9099999999</v>
      </c>
      <c r="L3" s="25">
        <v>-21385.830000000016</v>
      </c>
      <c r="M3" s="25">
        <v>915688.7</v>
      </c>
      <c r="N3" s="25">
        <v>-166329.56999999998</v>
      </c>
    </row>
    <row r="4" spans="1:14" ht="15.75" x14ac:dyDescent="0.25">
      <c r="A4" s="35">
        <v>45170</v>
      </c>
      <c r="B4" s="15">
        <f>(C4-'FY23'!C4)/'FY23'!C4</f>
        <v>-8.8714719838719827E-3</v>
      </c>
      <c r="C4" s="23">
        <v>31262126.950000003</v>
      </c>
      <c r="D4" s="24">
        <v>0</v>
      </c>
      <c r="E4" s="23">
        <v>5745857.8900000118</v>
      </c>
      <c r="F4" s="23">
        <v>573521.10600000119</v>
      </c>
      <c r="G4" s="15">
        <f t="shared" si="0"/>
        <v>0.18379612811341395</v>
      </c>
      <c r="H4" s="46">
        <f>(E4-'FY23'!E4)/'FY23'!E4</f>
        <v>0.17155226578878055</v>
      </c>
      <c r="I4" s="25">
        <v>262748.08999999939</v>
      </c>
      <c r="J4" s="25">
        <v>-43965.46</v>
      </c>
      <c r="K4" s="25">
        <v>1747660.569999998</v>
      </c>
      <c r="L4" s="25">
        <v>19857.659999999993</v>
      </c>
      <c r="M4" s="25">
        <v>3256512.29</v>
      </c>
      <c r="N4" s="25">
        <v>509121.00000000023</v>
      </c>
    </row>
    <row r="5" spans="1:14" ht="15.75" x14ac:dyDescent="0.25">
      <c r="A5" s="35">
        <v>45200</v>
      </c>
      <c r="B5" s="15">
        <f>(C5-'FY23'!C5)/'FY23'!C5</f>
        <v>-0.11917837296437474</v>
      </c>
      <c r="C5" s="23">
        <v>32383300.379999999</v>
      </c>
      <c r="D5" s="24">
        <v>0</v>
      </c>
      <c r="E5" s="23">
        <v>3254901.1200000062</v>
      </c>
      <c r="F5" s="23">
        <v>342066.5460000005</v>
      </c>
      <c r="G5" s="15">
        <f t="shared" si="0"/>
        <v>0.10051171689746116</v>
      </c>
      <c r="H5" s="46">
        <f>(E5-'FY23'!E5)/'FY23'!E5</f>
        <v>-0.24377125645258566</v>
      </c>
      <c r="I5" s="25">
        <v>437224.42999999993</v>
      </c>
      <c r="J5" s="25">
        <v>96598.440000000046</v>
      </c>
      <c r="K5" s="25">
        <v>249241.89000000103</v>
      </c>
      <c r="L5" s="25">
        <v>13037.43999999999</v>
      </c>
      <c r="M5" s="25">
        <v>2482569.17</v>
      </c>
      <c r="N5" s="25">
        <v>-18466.660000001128</v>
      </c>
    </row>
    <row r="6" spans="1:14" ht="15.75" x14ac:dyDescent="0.25">
      <c r="A6" s="35">
        <v>45231</v>
      </c>
      <c r="B6" s="15">
        <f>(C6-'FY23'!C6)/'FY23'!C6</f>
        <v>-3.9926189485885832E-2</v>
      </c>
      <c r="C6" s="23">
        <v>33540262.98</v>
      </c>
      <c r="D6" s="24">
        <v>-13962</v>
      </c>
      <c r="E6" s="23">
        <v>1339354.0499999984</v>
      </c>
      <c r="F6" s="23">
        <v>158879.02199999965</v>
      </c>
      <c r="G6" s="15">
        <f t="shared" si="0"/>
        <v>3.993272356864503E-2</v>
      </c>
      <c r="H6" s="46">
        <f>(E6-'FY23'!E6)/'FY23'!E6</f>
        <v>-0.32547648645639671</v>
      </c>
      <c r="I6" s="25">
        <v>-610117.41999999993</v>
      </c>
      <c r="J6" s="25">
        <v>484614.11999999982</v>
      </c>
      <c r="K6" s="26">
        <v>203436.95999999763</v>
      </c>
      <c r="L6" s="25">
        <v>46927.159999999996</v>
      </c>
      <c r="M6" s="25">
        <v>1143058.7600000002</v>
      </c>
      <c r="N6" s="25">
        <v>99880.209999999686</v>
      </c>
    </row>
    <row r="7" spans="1:14" ht="15.75" x14ac:dyDescent="0.25">
      <c r="A7" s="35">
        <v>45261</v>
      </c>
      <c r="B7" s="15">
        <f>(C7-'FY23'!C7)/'FY23'!C7</f>
        <v>-0.10912228623699373</v>
      </c>
      <c r="C7" s="23">
        <v>32118130.919999991</v>
      </c>
      <c r="D7" s="24">
        <v>-8395</v>
      </c>
      <c r="E7" s="23">
        <v>4547595.0800000029</v>
      </c>
      <c r="F7" s="23">
        <v>407611.68300000066</v>
      </c>
      <c r="G7" s="15">
        <f t="shared" si="0"/>
        <v>0.14158965511807572</v>
      </c>
      <c r="H7" s="46">
        <f>(E7-'FY23'!E7)/'FY23'!E7</f>
        <v>-0.29925441365568861</v>
      </c>
      <c r="I7" s="25">
        <v>-195579.00999999998</v>
      </c>
      <c r="J7" s="25">
        <v>146874.48999999973</v>
      </c>
      <c r="K7" s="25">
        <v>1463563.9000000001</v>
      </c>
      <c r="L7" s="25">
        <v>14683.700000000004</v>
      </c>
      <c r="M7" s="25">
        <v>2935683.86</v>
      </c>
      <c r="N7" s="25">
        <v>206562.36999999988</v>
      </c>
    </row>
    <row r="8" spans="1:14" ht="15.75" x14ac:dyDescent="0.25">
      <c r="A8" s="35">
        <v>45292</v>
      </c>
      <c r="B8" s="15">
        <f>(C8-'FY23'!C8)/'FY23'!C8</f>
        <v>-0.23108231480748256</v>
      </c>
      <c r="C8" s="23">
        <v>28476763.390000004</v>
      </c>
      <c r="D8" s="24">
        <v>-16950</v>
      </c>
      <c r="E8" s="23">
        <v>3220055.2599999993</v>
      </c>
      <c r="F8" s="23">
        <v>339928.76599999995</v>
      </c>
      <c r="G8" s="15">
        <f t="shared" si="0"/>
        <v>0.11307658865230326</v>
      </c>
      <c r="H8" s="46">
        <f>(E8-'FY23'!E8)/'FY23'!E8</f>
        <v>-0.4664932158735029</v>
      </c>
      <c r="I8" s="25">
        <v>-45939.519999999997</v>
      </c>
      <c r="J8" s="25">
        <v>553755.91999999981</v>
      </c>
      <c r="K8" s="25">
        <v>201113.06000000014</v>
      </c>
      <c r="L8" s="25">
        <v>-307.14999999999793</v>
      </c>
      <c r="M8" s="25">
        <v>2190561.5900000003</v>
      </c>
      <c r="N8" s="25">
        <v>363957.01999999996</v>
      </c>
    </row>
    <row r="9" spans="1:14" ht="15.75" x14ac:dyDescent="0.25">
      <c r="A9" s="35">
        <v>45323</v>
      </c>
      <c r="B9" s="15">
        <f>(C9-'FY23'!C9)/'FY23'!C9</f>
        <v>-1.2024079250258266E-2</v>
      </c>
      <c r="C9" s="23">
        <v>21706913.840000004</v>
      </c>
      <c r="D9" s="24">
        <v>-14680</v>
      </c>
      <c r="E9" s="23">
        <v>780013.48999999987</v>
      </c>
      <c r="F9" s="23">
        <v>128140.31000000001</v>
      </c>
      <c r="G9" s="15">
        <f t="shared" si="0"/>
        <v>3.5933873223500098E-2</v>
      </c>
      <c r="H9" s="46">
        <f>(E9-'FY23'!E9)/'FY23'!E9</f>
        <v>-0.47637187759069755</v>
      </c>
      <c r="I9" s="55">
        <v>4861.7999999999993</v>
      </c>
      <c r="J9" s="25">
        <v>646571.46</v>
      </c>
      <c r="K9" s="25">
        <v>-1029907.7599999999</v>
      </c>
      <c r="L9" s="25">
        <v>-12887.560000000001</v>
      </c>
      <c r="M9" s="25">
        <v>1000756.9299999999</v>
      </c>
      <c r="N9" s="25">
        <v>254899.60999999996</v>
      </c>
    </row>
    <row r="10" spans="1:14" ht="15.75" x14ac:dyDescent="0.25">
      <c r="A10" s="35">
        <v>45352</v>
      </c>
      <c r="B10" s="15">
        <f>(C10-'FY23'!C10)/'FY23'!C10</f>
        <v>0.17080421596170853</v>
      </c>
      <c r="C10" s="23">
        <v>30627898.850000001</v>
      </c>
      <c r="D10" s="24">
        <v>-18260</v>
      </c>
      <c r="E10" s="23">
        <v>2139875.83</v>
      </c>
      <c r="F10" s="23">
        <v>167067.82999999999</v>
      </c>
      <c r="G10" s="15">
        <f t="shared" si="0"/>
        <v>6.9866883147291045E-2</v>
      </c>
      <c r="H10" s="46">
        <f>(E10-'FY23'!E10)/'FY23'!E10</f>
        <v>-0.39455881293232853</v>
      </c>
      <c r="I10" s="25">
        <v>291083.13</v>
      </c>
      <c r="J10" s="25">
        <v>828351.33999999985</v>
      </c>
      <c r="K10" s="25">
        <v>-404843.12</v>
      </c>
      <c r="L10" s="25">
        <v>32331.500000000007</v>
      </c>
      <c r="M10" s="25">
        <v>1354877.4900000002</v>
      </c>
      <c r="N10" s="25">
        <v>100885.08999999998</v>
      </c>
    </row>
    <row r="11" spans="1:14" ht="15.75" x14ac:dyDescent="0.25">
      <c r="A11" s="35">
        <v>45383</v>
      </c>
      <c r="B11" s="15">
        <f>(C11-'FY23'!C11)/'FY23'!C11</f>
        <v>7.2045638647895149E-3</v>
      </c>
      <c r="C11" s="23">
        <v>19813469.5</v>
      </c>
      <c r="D11" s="24">
        <v>-20430</v>
      </c>
      <c r="E11" s="23">
        <v>1305028.3100000003</v>
      </c>
      <c r="F11" s="23">
        <v>118818.11000000002</v>
      </c>
      <c r="G11" s="15">
        <f t="shared" si="0"/>
        <v>6.5865713725705655E-2</v>
      </c>
      <c r="H11" s="46">
        <f>(E11-'FY23'!E11)/'FY23'!E11</f>
        <v>-0.29371253591596752</v>
      </c>
      <c r="I11" s="25">
        <v>451044.3600000001</v>
      </c>
      <c r="J11" s="25">
        <v>-48738.830000000016</v>
      </c>
      <c r="K11" s="25">
        <v>-82282.690000000017</v>
      </c>
      <c r="L11" s="25">
        <v>9810.7099999999973</v>
      </c>
      <c r="M11" s="25">
        <v>959506.69999999984</v>
      </c>
      <c r="N11" s="25">
        <v>106590.90000000002</v>
      </c>
    </row>
    <row r="12" spans="1:14" ht="15.75" x14ac:dyDescent="0.25">
      <c r="A12" s="35">
        <v>45413</v>
      </c>
      <c r="B12" s="15">
        <f>(C12-'FY23'!C12)/'FY23'!C12</f>
        <v>6.369855031386415E-2</v>
      </c>
      <c r="C12" s="23">
        <v>18391010.199999999</v>
      </c>
      <c r="D12" s="24">
        <v>-17619</v>
      </c>
      <c r="E12" s="23">
        <v>2274320.63</v>
      </c>
      <c r="F12" s="23">
        <v>244589.68000000002</v>
      </c>
      <c r="G12" s="15">
        <f t="shared" si="0"/>
        <v>0.12366480173014095</v>
      </c>
      <c r="H12" s="46">
        <f>(E12-'FY23'!E12)/'FY23'!E12</f>
        <v>-0.23641300967588585</v>
      </c>
      <c r="I12" s="25">
        <v>479857.38999999996</v>
      </c>
      <c r="J12" s="25">
        <v>424219.87999999995</v>
      </c>
      <c r="K12" s="25">
        <v>-65982.279999999984</v>
      </c>
      <c r="L12" s="25">
        <v>-156948.28</v>
      </c>
      <c r="M12" s="25">
        <v>1384426.77</v>
      </c>
      <c r="N12" s="25">
        <v>264509.81999999995</v>
      </c>
    </row>
    <row r="13" spans="1:14" ht="15.75" x14ac:dyDescent="0.25">
      <c r="A13" s="35">
        <v>45444</v>
      </c>
      <c r="B13" s="15">
        <f>(C13-'FY23'!C13)/'FY23'!C13</f>
        <v>0.12981375430203107</v>
      </c>
      <c r="C13" s="23">
        <v>16231625.689999998</v>
      </c>
      <c r="D13" s="24">
        <v>-22610</v>
      </c>
      <c r="E13" s="23">
        <v>1411892.8700000003</v>
      </c>
      <c r="F13" s="23">
        <v>115955.16999999998</v>
      </c>
      <c r="G13" s="15">
        <f t="shared" si="0"/>
        <v>8.6984070293700852E-2</v>
      </c>
      <c r="H13" s="46">
        <f>(E13-'FY23'!E13)/'FY23'!E13</f>
        <v>0.22071373094771563</v>
      </c>
      <c r="I13" s="25">
        <v>249448.74</v>
      </c>
      <c r="J13" s="25">
        <v>87712.599999999977</v>
      </c>
      <c r="K13" s="25">
        <v>84123.37</v>
      </c>
      <c r="L13" s="25">
        <v>65091.100000000006</v>
      </c>
      <c r="M13" s="25">
        <v>594920.02000000014</v>
      </c>
      <c r="N13" s="25">
        <v>361735.75</v>
      </c>
    </row>
    <row r="14" spans="1:14" ht="16.5" thickBot="1" x14ac:dyDescent="0.3">
      <c r="B14" s="44">
        <f>(C14-'FY23'!C14)/'FY23'!C14</f>
        <v>-4.981070661781057E-2</v>
      </c>
      <c r="C14" s="43">
        <f>SUM(C2:C13)</f>
        <v>291868273.84000003</v>
      </c>
      <c r="D14" s="43">
        <f t="shared" ref="D14:N14" si="1">SUM(D2:D13)</f>
        <v>-132906</v>
      </c>
      <c r="E14" s="43">
        <f t="shared" si="1"/>
        <v>29900082.460000012</v>
      </c>
      <c r="F14" s="43">
        <f t="shared" si="1"/>
        <v>2962032.7740000021</v>
      </c>
      <c r="G14" s="44">
        <f t="shared" si="0"/>
        <v>0.10244375679006143</v>
      </c>
      <c r="H14" s="47">
        <f>(E14-'FY23'!E14)/'FY23'!E14</f>
        <v>-0.22289606428223011</v>
      </c>
      <c r="I14" s="43">
        <f t="shared" si="1"/>
        <v>1775414.4199999995</v>
      </c>
      <c r="J14" s="43">
        <f t="shared" si="1"/>
        <v>3056404.8899999992</v>
      </c>
      <c r="K14" s="43">
        <f t="shared" si="1"/>
        <v>3521295.2799999975</v>
      </c>
      <c r="L14" s="43">
        <f t="shared" si="1"/>
        <v>25786.059999999998</v>
      </c>
      <c r="M14" s="43">
        <f t="shared" si="1"/>
        <v>19421906.09</v>
      </c>
      <c r="N14" s="43">
        <f t="shared" si="1"/>
        <v>2570511.0499999989</v>
      </c>
    </row>
    <row r="15" spans="1:14" ht="15.75" thickTop="1" x14ac:dyDescent="0.25"/>
  </sheetData>
  <conditionalFormatting sqref="G2:H14">
    <cfRule type="cellIs" dxfId="1" priority="1" operator="lessThan">
      <formula>0</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15"/>
  <sheetViews>
    <sheetView workbookViewId="0">
      <selection activeCell="I2" sqref="I2:N13"/>
    </sheetView>
  </sheetViews>
  <sheetFormatPr defaultRowHeight="15" x14ac:dyDescent="0.25"/>
  <cols>
    <col min="2" max="2" width="12.42578125" customWidth="1"/>
    <col min="3" max="6" width="16.7109375" customWidth="1"/>
    <col min="8" max="8" width="12.7109375" customWidth="1"/>
    <col min="9" max="14" width="15.7109375" customWidth="1"/>
  </cols>
  <sheetData>
    <row r="1" spans="1:14" ht="63" x14ac:dyDescent="0.25">
      <c r="B1" s="78" t="s">
        <v>0</v>
      </c>
      <c r="C1" s="78" t="s">
        <v>1</v>
      </c>
      <c r="D1" s="78" t="s">
        <v>2</v>
      </c>
      <c r="E1" s="78" t="s">
        <v>3</v>
      </c>
      <c r="F1" s="78" t="s">
        <v>4</v>
      </c>
      <c r="G1" s="78" t="s">
        <v>5</v>
      </c>
      <c r="H1" s="78" t="s">
        <v>6</v>
      </c>
      <c r="I1" s="78" t="s">
        <v>8</v>
      </c>
      <c r="J1" s="78" t="s">
        <v>9</v>
      </c>
      <c r="K1" s="78" t="s">
        <v>10</v>
      </c>
      <c r="L1" s="78" t="s">
        <v>11</v>
      </c>
      <c r="M1" s="78" t="s">
        <v>12</v>
      </c>
      <c r="N1" s="78" t="s">
        <v>13</v>
      </c>
    </row>
    <row r="2" spans="1:14" ht="15.75" x14ac:dyDescent="0.25">
      <c r="A2" s="41">
        <v>44743</v>
      </c>
      <c r="B2" s="15" t="e">
        <f>(C2-'FY22'!C2)/'FY22'!C2</f>
        <v>#DIV/0!</v>
      </c>
      <c r="C2" s="23">
        <v>15179887.709999999</v>
      </c>
      <c r="D2" s="24">
        <v>0</v>
      </c>
      <c r="E2" s="23">
        <v>1623896.54</v>
      </c>
      <c r="F2" s="23">
        <v>129360.55</v>
      </c>
      <c r="G2" s="15">
        <f t="shared" ref="G2:G14" si="0">E2/C2</f>
        <v>0.10697684798618316</v>
      </c>
      <c r="H2" s="46" t="e">
        <f>(E2-'FY22'!E2)/'FY22'!E2</f>
        <v>#DIV/0!</v>
      </c>
      <c r="I2" s="25">
        <v>344199.49</v>
      </c>
      <c r="J2" s="25">
        <v>-89258.540000000008</v>
      </c>
      <c r="K2" s="25">
        <v>105264.70000000001</v>
      </c>
      <c r="L2" s="25">
        <v>26838.270000000004</v>
      </c>
      <c r="M2" s="25">
        <v>1207255.33</v>
      </c>
      <c r="N2" s="25">
        <v>87726.78</v>
      </c>
    </row>
    <row r="3" spans="1:14" ht="15.75" x14ac:dyDescent="0.25">
      <c r="A3" s="41">
        <v>44774</v>
      </c>
      <c r="B3" s="15" t="e">
        <f>(C3-'FY22'!C3)/'FY22'!C3</f>
        <v>#DIV/0!</v>
      </c>
      <c r="C3" s="23">
        <v>16200782.619999997</v>
      </c>
      <c r="D3" s="24">
        <v>0</v>
      </c>
      <c r="E3" s="23">
        <v>2126021.5100000002</v>
      </c>
      <c r="F3" s="23">
        <v>212248.43</v>
      </c>
      <c r="G3" s="15">
        <f t="shared" si="0"/>
        <v>0.13122955599536343</v>
      </c>
      <c r="H3" s="46" t="e">
        <f>(E3-'FY22'!E3)/'FY22'!E3</f>
        <v>#DIV/0!</v>
      </c>
      <c r="I3" s="25">
        <v>-87354.880000000092</v>
      </c>
      <c r="J3" s="25">
        <v>45668.5</v>
      </c>
      <c r="K3" s="25">
        <v>893375.44</v>
      </c>
      <c r="L3" s="25">
        <v>26638.119999999995</v>
      </c>
      <c r="M3" s="25">
        <v>996231.68000000005</v>
      </c>
      <c r="N3" s="25">
        <v>294981.42</v>
      </c>
    </row>
    <row r="4" spans="1:14" ht="15.75" x14ac:dyDescent="0.25">
      <c r="A4" s="41">
        <v>44805</v>
      </c>
      <c r="B4" s="15" t="e">
        <f>(C4-'FY22'!C4)/'FY22'!C4</f>
        <v>#DIV/0!</v>
      </c>
      <c r="C4" s="23">
        <v>31541950.48</v>
      </c>
      <c r="D4" s="24">
        <v>0</v>
      </c>
      <c r="E4" s="23">
        <v>4904482.76</v>
      </c>
      <c r="F4" s="23">
        <v>458709.69</v>
      </c>
      <c r="G4" s="15">
        <f t="shared" si="0"/>
        <v>0.15549078878650247</v>
      </c>
      <c r="H4" s="46" t="e">
        <f>(E4-'FY22'!E4)/'FY22'!E4</f>
        <v>#DIV/0!</v>
      </c>
      <c r="I4" s="25">
        <v>30613.349999999988</v>
      </c>
      <c r="J4" s="25">
        <v>-141473.13999999996</v>
      </c>
      <c r="K4" s="25">
        <v>1742589.1800000002</v>
      </c>
      <c r="L4" s="25">
        <v>17327.14</v>
      </c>
      <c r="M4" s="25">
        <v>3238244.94</v>
      </c>
      <c r="N4" s="25">
        <v>-69368.72</v>
      </c>
    </row>
    <row r="5" spans="1:14" ht="15.75" x14ac:dyDescent="0.25">
      <c r="A5" s="41">
        <v>44835</v>
      </c>
      <c r="B5" s="15">
        <f>(C5-'FY22'!C5)/'FY22'!C5</f>
        <v>90.394322545585752</v>
      </c>
      <c r="C5" s="23">
        <v>36764878.82</v>
      </c>
      <c r="D5" s="24">
        <v>-1453</v>
      </c>
      <c r="E5" s="23">
        <v>4304122.46</v>
      </c>
      <c r="F5" s="23">
        <v>412868.18</v>
      </c>
      <c r="G5" s="15">
        <f t="shared" si="0"/>
        <v>0.11707158021852553</v>
      </c>
      <c r="H5" s="46">
        <f>(E5-'FY22'!E5)/'FY22'!E5</f>
        <v>18.893911984423656</v>
      </c>
      <c r="I5" s="25">
        <v>603852.8600000001</v>
      </c>
      <c r="J5" s="25">
        <v>227200.23</v>
      </c>
      <c r="K5" s="25">
        <v>402375.79000000004</v>
      </c>
      <c r="L5" s="25">
        <v>11736.030000000002</v>
      </c>
      <c r="M5" s="25">
        <v>2011425.86</v>
      </c>
      <c r="N5" s="25">
        <v>1050079.69</v>
      </c>
    </row>
    <row r="6" spans="1:14" ht="15.75" x14ac:dyDescent="0.25">
      <c r="A6" s="41">
        <v>44866</v>
      </c>
      <c r="B6" s="15">
        <f>(C6-'FY22'!C6)/'FY22'!C6</f>
        <v>0.27181106093491264</v>
      </c>
      <c r="C6" s="23">
        <v>34935087.920000002</v>
      </c>
      <c r="D6" s="24">
        <v>-4750</v>
      </c>
      <c r="E6" s="23">
        <v>1985629.89</v>
      </c>
      <c r="F6" s="23">
        <v>224820.23</v>
      </c>
      <c r="G6" s="15">
        <f t="shared" si="0"/>
        <v>5.6837695515380281E-2</v>
      </c>
      <c r="H6" s="46">
        <f>(E6-'FY22'!E6)/'FY22'!E6</f>
        <v>-0.63695334576070484</v>
      </c>
      <c r="I6" s="25">
        <v>-1444650.8599999999</v>
      </c>
      <c r="J6" s="25">
        <v>668389.20999999985</v>
      </c>
      <c r="K6" s="26">
        <v>748829.69</v>
      </c>
      <c r="L6" s="25">
        <v>92586.63</v>
      </c>
      <c r="M6" s="25">
        <v>1890989.6899999997</v>
      </c>
      <c r="N6" s="25">
        <v>34360.53</v>
      </c>
    </row>
    <row r="7" spans="1:14" ht="15.75" x14ac:dyDescent="0.25">
      <c r="A7" s="41">
        <v>44896</v>
      </c>
      <c r="B7" s="15">
        <f>(C7-'FY22'!C7)/'FY22'!C7</f>
        <v>-8.7169750818808123E-2</v>
      </c>
      <c r="C7" s="23">
        <v>36052233.010000005</v>
      </c>
      <c r="D7" s="24">
        <v>-5800</v>
      </c>
      <c r="E7" s="23">
        <v>6489652.1199999992</v>
      </c>
      <c r="F7" s="23">
        <v>615727.28</v>
      </c>
      <c r="G7" s="15">
        <f t="shared" si="0"/>
        <v>0.18000693932605863</v>
      </c>
      <c r="H7" s="46">
        <f>(E7-'FY22'!E7)/'FY22'!E7</f>
        <v>0.48133791039088769</v>
      </c>
      <c r="I7" s="25">
        <v>-135480.93999999997</v>
      </c>
      <c r="J7" s="25">
        <v>1938130.7199999997</v>
      </c>
      <c r="K7" s="25">
        <v>2995045.4400000004</v>
      </c>
      <c r="L7" s="25">
        <v>-187994.78</v>
      </c>
      <c r="M7" s="25">
        <v>1787038.5199999996</v>
      </c>
      <c r="N7" s="25">
        <v>102604.68</v>
      </c>
    </row>
    <row r="8" spans="1:14" ht="15.75" x14ac:dyDescent="0.25">
      <c r="A8" s="41">
        <v>44927</v>
      </c>
      <c r="B8" s="15">
        <f>(C8-'FY22'!C8)/'FY22'!C8</f>
        <v>-0.24874522192700774</v>
      </c>
      <c r="C8" s="23">
        <v>37034865.939999998</v>
      </c>
      <c r="D8" s="24">
        <v>0</v>
      </c>
      <c r="E8" s="23">
        <v>6035640.6999999993</v>
      </c>
      <c r="F8" s="23">
        <v>604442.77200000011</v>
      </c>
      <c r="G8" s="15">
        <f t="shared" si="0"/>
        <v>0.16297185224804947</v>
      </c>
      <c r="H8" s="46">
        <f>(E8-'FY22'!E8)/'FY22'!E8</f>
        <v>0.13183972352962739</v>
      </c>
      <c r="I8" s="25">
        <v>-61370.31</v>
      </c>
      <c r="J8" s="25">
        <v>1158737.51</v>
      </c>
      <c r="K8" s="25">
        <v>3250893.1600000011</v>
      </c>
      <c r="L8" s="25">
        <v>11621.700000000008</v>
      </c>
      <c r="M8" s="25">
        <v>1566583.4100000006</v>
      </c>
      <c r="N8" s="25">
        <v>112019.36000000054</v>
      </c>
    </row>
    <row r="9" spans="1:14" ht="15.75" x14ac:dyDescent="0.25">
      <c r="A9" s="41">
        <v>44958</v>
      </c>
      <c r="B9" s="15">
        <f>(C9-'FY22'!C9)/'FY22'!C9</f>
        <v>-0.19809160812948964</v>
      </c>
      <c r="C9" s="23">
        <v>21971096.039999999</v>
      </c>
      <c r="D9" s="24">
        <v>0</v>
      </c>
      <c r="E9" s="23">
        <v>1489632.5399999996</v>
      </c>
      <c r="F9" s="23">
        <v>190122.17199999996</v>
      </c>
      <c r="G9" s="15">
        <f t="shared" si="0"/>
        <v>6.7799646284737627E-2</v>
      </c>
      <c r="H9" s="46">
        <f>(E9-'FY22'!E9)/'FY22'!E9</f>
        <v>1.3179058203279441</v>
      </c>
      <c r="I9" s="26">
        <v>38272.170000000006</v>
      </c>
      <c r="J9" s="25">
        <v>997284.64000000025</v>
      </c>
      <c r="K9" s="25">
        <v>-264492.60000000033</v>
      </c>
      <c r="L9" s="25">
        <v>41037.9</v>
      </c>
      <c r="M9" s="25">
        <v>356880.65999999992</v>
      </c>
      <c r="N9" s="25">
        <v>326203.83</v>
      </c>
    </row>
    <row r="10" spans="1:14" ht="15.75" x14ac:dyDescent="0.25">
      <c r="A10" s="41">
        <v>44986</v>
      </c>
      <c r="B10" s="15">
        <f>(C10-'FY22'!C10)/'FY22'!C10</f>
        <v>-3.0561174303098522E-2</v>
      </c>
      <c r="C10" s="23">
        <v>26159710.079999998</v>
      </c>
      <c r="D10" s="24">
        <v>0</v>
      </c>
      <c r="E10" s="23">
        <v>3534407.4300000034</v>
      </c>
      <c r="F10" s="23">
        <v>308462.77800000034</v>
      </c>
      <c r="G10" s="15">
        <f t="shared" si="0"/>
        <v>0.13510881501328947</v>
      </c>
      <c r="H10" s="46">
        <f>(E10-'FY22'!E10)/'FY22'!E10</f>
        <v>1.0518574353362811</v>
      </c>
      <c r="I10" s="25">
        <v>84866.599999999991</v>
      </c>
      <c r="J10" s="25">
        <v>2141895.35</v>
      </c>
      <c r="K10" s="25">
        <v>-563853.81999999995</v>
      </c>
      <c r="L10" s="25">
        <v>49718.080000000009</v>
      </c>
      <c r="M10" s="25">
        <v>1361114.25</v>
      </c>
      <c r="N10" s="25">
        <v>468024.05999999982</v>
      </c>
    </row>
    <row r="11" spans="1:14" ht="15.75" x14ac:dyDescent="0.25">
      <c r="A11" s="41">
        <v>45017</v>
      </c>
      <c r="B11" s="15">
        <f>(C11-'FY22'!C11)/'FY22'!C11</f>
        <v>-0.11428967101272733</v>
      </c>
      <c r="C11" s="23">
        <v>19671743.169999998</v>
      </c>
      <c r="D11" s="24">
        <v>-250</v>
      </c>
      <c r="E11" s="23">
        <v>1847729.6799999992</v>
      </c>
      <c r="F11" s="23">
        <v>195731.14599999989</v>
      </c>
      <c r="G11" s="15">
        <f t="shared" si="0"/>
        <v>9.3928111201545303E-2</v>
      </c>
      <c r="H11" s="46">
        <f>(E11-'FY22'!E11)/'FY22'!E11</f>
        <v>-0.20866645565634365</v>
      </c>
      <c r="I11" s="25">
        <v>203766.75999999972</v>
      </c>
      <c r="J11" s="25">
        <v>-2281.6999999996074</v>
      </c>
      <c r="K11" s="25">
        <v>-28849.860000000008</v>
      </c>
      <c r="L11" s="25">
        <v>-50741.82</v>
      </c>
      <c r="M11" s="25">
        <v>1395531.0300000007</v>
      </c>
      <c r="N11" s="25">
        <v>337009.01999999979</v>
      </c>
    </row>
    <row r="12" spans="1:14" ht="15.75" x14ac:dyDescent="0.25">
      <c r="A12" s="41">
        <v>45047</v>
      </c>
      <c r="B12" s="15">
        <f>(C12-'FY22'!C12)/'FY22'!C12</f>
        <v>-0.39322337036178345</v>
      </c>
      <c r="C12" s="23">
        <v>17289682.489999998</v>
      </c>
      <c r="D12" s="24">
        <v>0</v>
      </c>
      <c r="E12" s="23">
        <v>2978469.5900000022</v>
      </c>
      <c r="F12" s="23">
        <v>291572.44800000021</v>
      </c>
      <c r="G12" s="15">
        <f t="shared" si="0"/>
        <v>0.17226861116291109</v>
      </c>
      <c r="H12" s="46">
        <f>(E12-'FY22'!E12)/'FY22'!E12</f>
        <v>0.10732583319284568</v>
      </c>
      <c r="I12" s="25">
        <v>433435.31999999995</v>
      </c>
      <c r="J12" s="25">
        <v>688972.49999999988</v>
      </c>
      <c r="K12" s="25">
        <v>-88653.669999999969</v>
      </c>
      <c r="L12" s="25">
        <v>15618.339999999997</v>
      </c>
      <c r="M12" s="25">
        <v>1970874.8199999994</v>
      </c>
      <c r="N12" s="25">
        <v>-29086.730000000043</v>
      </c>
    </row>
    <row r="13" spans="1:14" ht="15.75" x14ac:dyDescent="0.25">
      <c r="A13" s="41">
        <v>45078</v>
      </c>
      <c r="B13" s="15">
        <f>(C13-'FY22'!C13)/'FY22'!C13</f>
        <v>-0.23203914928286365</v>
      </c>
      <c r="C13" s="23">
        <v>14366638.419999998</v>
      </c>
      <c r="D13" s="24">
        <v>0</v>
      </c>
      <c r="E13" s="23">
        <v>1156612.5899999999</v>
      </c>
      <c r="F13" s="23">
        <v>132050.12599999999</v>
      </c>
      <c r="G13" s="15">
        <f t="shared" si="0"/>
        <v>8.0506835084668327E-2</v>
      </c>
      <c r="H13" s="46">
        <f>(E13-'FY22'!E13)/'FY22'!E13</f>
        <v>7.9548919455316831</v>
      </c>
      <c r="I13" s="25">
        <v>305239.15000000043</v>
      </c>
      <c r="J13" s="25">
        <v>-175520.3199999998</v>
      </c>
      <c r="K13" s="25">
        <v>201378.38</v>
      </c>
      <c r="L13" s="25">
        <v>-18455.899999999994</v>
      </c>
      <c r="M13" s="25">
        <v>834315.30999999982</v>
      </c>
      <c r="N13" s="25">
        <v>23812.829999999969</v>
      </c>
    </row>
    <row r="14" spans="1:14" ht="16.5" thickBot="1" x14ac:dyDescent="0.3">
      <c r="A14" s="7"/>
      <c r="B14" s="44">
        <f>(C14-'FY22'!C14)/'FY22'!C14</f>
        <v>0.27742994991243525</v>
      </c>
      <c r="C14" s="43">
        <f>SUM(C2:C13)</f>
        <v>307168556.70000005</v>
      </c>
      <c r="D14" s="43">
        <f t="shared" ref="D14:N14" si="1">SUM(D2:D13)</f>
        <v>-12253</v>
      </c>
      <c r="E14" s="43">
        <f t="shared" si="1"/>
        <v>38476297.810000002</v>
      </c>
      <c r="F14" s="43">
        <f t="shared" si="1"/>
        <v>3776115.8020000006</v>
      </c>
      <c r="G14" s="44">
        <f t="shared" si="0"/>
        <v>0.12526118631204283</v>
      </c>
      <c r="H14" s="47">
        <f>(E14-'FY22'!E14)/'FY22'!E14</f>
        <v>0.67884278785934427</v>
      </c>
      <c r="I14" s="43">
        <f t="shared" si="1"/>
        <v>315388.71000000031</v>
      </c>
      <c r="J14" s="43">
        <f t="shared" si="1"/>
        <v>7457744.9600000018</v>
      </c>
      <c r="K14" s="43">
        <f t="shared" si="1"/>
        <v>9393901.8300000038</v>
      </c>
      <c r="L14" s="43">
        <f t="shared" si="1"/>
        <v>35929.710000000028</v>
      </c>
      <c r="M14" s="43">
        <f t="shared" si="1"/>
        <v>18616485.5</v>
      </c>
      <c r="N14" s="43">
        <f t="shared" si="1"/>
        <v>2738366.7500000005</v>
      </c>
    </row>
    <row r="15" spans="1:14" ht="15.75" thickTop="1" x14ac:dyDescent="0.25"/>
  </sheetData>
  <conditionalFormatting sqref="G2:H14">
    <cfRule type="cellIs" dxfId="0" priority="1" operator="lessThan">
      <formula>0</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N15"/>
  <sheetViews>
    <sheetView workbookViewId="0">
      <selection activeCell="I14" sqref="I14:N14"/>
    </sheetView>
  </sheetViews>
  <sheetFormatPr defaultRowHeight="15" x14ac:dyDescent="0.25"/>
  <cols>
    <col min="1" max="1" width="8.5703125" bestFit="1" customWidth="1"/>
    <col min="3" max="3" width="16.140625" bestFit="1" customWidth="1"/>
    <col min="4" max="4" width="15.7109375" bestFit="1" customWidth="1"/>
    <col min="5" max="5" width="15" bestFit="1" customWidth="1"/>
    <col min="6" max="6" width="13.85546875" bestFit="1" customWidth="1"/>
    <col min="7" max="7" width="8.140625" bestFit="1" customWidth="1"/>
    <col min="8" max="8" width="9.42578125" bestFit="1" customWidth="1"/>
    <col min="9" max="9" width="13.85546875" bestFit="1" customWidth="1"/>
    <col min="10" max="10" width="15.7109375" bestFit="1" customWidth="1"/>
    <col min="11" max="11" width="14.5703125" bestFit="1" customWidth="1"/>
    <col min="12" max="12" width="12.7109375" bestFit="1" customWidth="1"/>
    <col min="13" max="13" width="15" bestFit="1" customWidth="1"/>
    <col min="14" max="14" width="13.85546875" bestFit="1" customWidth="1"/>
  </cols>
  <sheetData>
    <row r="1" spans="1:14" ht="75" x14ac:dyDescent="0.25">
      <c r="A1" s="3"/>
      <c r="B1" s="2" t="s">
        <v>0</v>
      </c>
      <c r="C1" s="1" t="s">
        <v>1</v>
      </c>
      <c r="D1" s="1" t="s">
        <v>2</v>
      </c>
      <c r="E1" s="1" t="s">
        <v>3</v>
      </c>
      <c r="F1" s="1" t="s">
        <v>25</v>
      </c>
      <c r="G1" s="1" t="s">
        <v>5</v>
      </c>
      <c r="H1" s="2" t="s">
        <v>6</v>
      </c>
      <c r="I1" s="1" t="s">
        <v>8</v>
      </c>
      <c r="J1" s="1" t="s">
        <v>9</v>
      </c>
      <c r="K1" s="1" t="s">
        <v>10</v>
      </c>
      <c r="L1" s="1" t="s">
        <v>11</v>
      </c>
      <c r="M1" s="1" t="s">
        <v>12</v>
      </c>
      <c r="N1" s="1" t="s">
        <v>13</v>
      </c>
    </row>
    <row r="2" spans="1:14" ht="15.75" x14ac:dyDescent="0.25">
      <c r="A2" s="48">
        <v>44378</v>
      </c>
      <c r="B2" s="49"/>
      <c r="C2" s="50"/>
      <c r="D2" s="50"/>
      <c r="E2" s="50"/>
      <c r="F2" s="50"/>
      <c r="G2" s="50"/>
      <c r="H2" s="50"/>
      <c r="I2" s="50"/>
      <c r="J2" s="50"/>
      <c r="K2" s="50"/>
      <c r="L2" s="50"/>
      <c r="M2" s="50"/>
      <c r="N2" s="50"/>
    </row>
    <row r="3" spans="1:14" ht="15.75" x14ac:dyDescent="0.25">
      <c r="A3" s="48">
        <v>44409</v>
      </c>
      <c r="B3" s="49"/>
      <c r="C3" s="50"/>
      <c r="D3" s="50"/>
      <c r="E3" s="50"/>
      <c r="F3" s="50"/>
      <c r="G3" s="50"/>
      <c r="H3" s="50"/>
      <c r="I3" s="50"/>
      <c r="J3" s="50"/>
      <c r="K3" s="50"/>
      <c r="L3" s="50"/>
      <c r="M3" s="50"/>
      <c r="N3" s="50"/>
    </row>
    <row r="4" spans="1:14" ht="15.75" x14ac:dyDescent="0.25">
      <c r="A4" s="48">
        <v>44440</v>
      </c>
      <c r="B4" s="49"/>
      <c r="C4" s="50"/>
      <c r="D4" s="50"/>
      <c r="E4" s="50"/>
      <c r="F4" s="50"/>
      <c r="G4" s="50"/>
      <c r="H4" s="50"/>
      <c r="I4" s="50"/>
      <c r="J4" s="50"/>
      <c r="K4" s="50"/>
      <c r="L4" s="50"/>
      <c r="M4" s="50"/>
      <c r="N4" s="50"/>
    </row>
    <row r="5" spans="1:14" ht="15.75" x14ac:dyDescent="0.25">
      <c r="A5" s="48">
        <v>44470</v>
      </c>
      <c r="B5" s="49"/>
      <c r="C5" s="23">
        <v>402266.55000000005</v>
      </c>
      <c r="D5" s="23">
        <v>0</v>
      </c>
      <c r="E5" s="23">
        <v>216353.75</v>
      </c>
      <c r="F5" s="23">
        <v>21635.379999999997</v>
      </c>
      <c r="G5" s="50"/>
      <c r="H5" s="50"/>
      <c r="I5" s="23">
        <v>4466.25</v>
      </c>
      <c r="J5" s="23">
        <v>2989.1</v>
      </c>
      <c r="K5" s="23">
        <v>124969.2</v>
      </c>
      <c r="L5" s="23">
        <v>-228</v>
      </c>
      <c r="M5" s="23">
        <v>83487.199999999997</v>
      </c>
      <c r="N5" s="23">
        <v>670</v>
      </c>
    </row>
    <row r="6" spans="1:14" ht="15.75" x14ac:dyDescent="0.25">
      <c r="A6" s="48">
        <v>44501</v>
      </c>
      <c r="B6" s="49"/>
      <c r="C6" s="23">
        <v>27468771.889999997</v>
      </c>
      <c r="D6" s="23">
        <v>0</v>
      </c>
      <c r="E6" s="23">
        <v>5469351.8500000006</v>
      </c>
      <c r="F6" s="23">
        <v>546935.19999999995</v>
      </c>
      <c r="G6" s="50"/>
      <c r="H6" s="50"/>
      <c r="I6" s="23">
        <v>-8051.8700000000008</v>
      </c>
      <c r="J6" s="23">
        <v>366941.75999999995</v>
      </c>
      <c r="K6" s="23">
        <v>1448556.2100000002</v>
      </c>
      <c r="L6" s="23">
        <v>21431.399999999998</v>
      </c>
      <c r="M6" s="23">
        <v>3608256.4199999995</v>
      </c>
      <c r="N6" s="23">
        <v>32215.930000000004</v>
      </c>
    </row>
    <row r="7" spans="1:14" ht="15.75" x14ac:dyDescent="0.25">
      <c r="A7" s="48">
        <v>44531</v>
      </c>
      <c r="B7" s="49"/>
      <c r="C7" s="23">
        <v>39495002.539999999</v>
      </c>
      <c r="D7" s="23">
        <v>0</v>
      </c>
      <c r="E7" s="23">
        <v>4380939.74</v>
      </c>
      <c r="F7" s="23">
        <v>438093.98000000004</v>
      </c>
      <c r="G7" s="50"/>
      <c r="H7" s="50"/>
      <c r="I7" s="23">
        <v>1225</v>
      </c>
      <c r="J7" s="23">
        <v>229625.69999999998</v>
      </c>
      <c r="K7" s="23">
        <v>1683297.1500000001</v>
      </c>
      <c r="L7" s="23">
        <v>32813.300000000003</v>
      </c>
      <c r="M7" s="23">
        <v>2416931.42</v>
      </c>
      <c r="N7" s="23">
        <v>16807.169999999995</v>
      </c>
    </row>
    <row r="8" spans="1:14" ht="15.75" x14ac:dyDescent="0.25">
      <c r="A8" s="48">
        <v>44583</v>
      </c>
      <c r="B8" s="48"/>
      <c r="C8" s="23">
        <v>49297344.950000003</v>
      </c>
      <c r="D8" s="23">
        <v>0</v>
      </c>
      <c r="E8" s="23">
        <v>5332593.1000000006</v>
      </c>
      <c r="F8" s="23">
        <v>533259.31999999995</v>
      </c>
      <c r="G8" s="51">
        <f t="shared" ref="G8:G14" si="0">E8/C8</f>
        <v>0.10817201424150938</v>
      </c>
      <c r="H8" s="51"/>
      <c r="I8" s="23">
        <v>3943.3799999999997</v>
      </c>
      <c r="J8" s="23">
        <v>318846.86</v>
      </c>
      <c r="K8" s="23">
        <v>1492981.5113300001</v>
      </c>
      <c r="L8" s="23">
        <v>-9997.8100000000049</v>
      </c>
      <c r="M8" s="23">
        <v>3513185.84</v>
      </c>
      <c r="N8" s="23">
        <v>13628.32</v>
      </c>
    </row>
    <row r="9" spans="1:14" ht="15.75" x14ac:dyDescent="0.25">
      <c r="A9" s="48">
        <v>44593</v>
      </c>
      <c r="B9" s="48"/>
      <c r="C9" s="23">
        <v>27398511.18</v>
      </c>
      <c r="D9" s="23">
        <v>0</v>
      </c>
      <c r="E9" s="23">
        <v>642663.1</v>
      </c>
      <c r="F9" s="23">
        <v>140240.82999999999</v>
      </c>
      <c r="G9" s="51">
        <f t="shared" si="0"/>
        <v>2.3456132188274619E-2</v>
      </c>
      <c r="H9" s="51"/>
      <c r="I9" s="23">
        <v>9492.92</v>
      </c>
      <c r="J9" s="23">
        <v>492567.56</v>
      </c>
      <c r="K9" s="23">
        <v>-696314.17</v>
      </c>
      <c r="L9" s="23">
        <v>46739.710000000006</v>
      </c>
      <c r="M9" s="23">
        <v>647128.29999999993</v>
      </c>
      <c r="N9" s="23">
        <v>143048.53</v>
      </c>
    </row>
    <row r="10" spans="1:14" ht="15.75" x14ac:dyDescent="0.25">
      <c r="A10" s="48">
        <v>44621</v>
      </c>
      <c r="B10" s="48"/>
      <c r="C10" s="23">
        <v>26984384.559999999</v>
      </c>
      <c r="D10" s="23">
        <v>0</v>
      </c>
      <c r="E10" s="23">
        <v>1722540.45</v>
      </c>
      <c r="F10" s="23">
        <v>227620.63000000003</v>
      </c>
      <c r="G10" s="51">
        <f t="shared" si="0"/>
        <v>6.3834713227196915E-2</v>
      </c>
      <c r="H10" s="51"/>
      <c r="I10" s="23">
        <v>41590.83</v>
      </c>
      <c r="J10" s="23">
        <v>133540.08000000002</v>
      </c>
      <c r="K10" s="23">
        <v>-300093.04999999993</v>
      </c>
      <c r="L10" s="23">
        <v>20903.23</v>
      </c>
      <c r="M10" s="23">
        <v>1763972.81</v>
      </c>
      <c r="N10" s="23">
        <v>62585.55</v>
      </c>
    </row>
    <row r="11" spans="1:14" ht="15.75" x14ac:dyDescent="0.25">
      <c r="A11" s="48">
        <v>44652</v>
      </c>
      <c r="B11" s="48"/>
      <c r="C11" s="23">
        <v>22210131.830000002</v>
      </c>
      <c r="D11" s="23">
        <v>0</v>
      </c>
      <c r="E11" s="23">
        <v>2334956.85</v>
      </c>
      <c r="F11" s="23">
        <v>202725.82000000004</v>
      </c>
      <c r="G11" s="51">
        <f t="shared" si="0"/>
        <v>0.1051302562214463</v>
      </c>
      <c r="H11" s="51"/>
      <c r="I11" s="23">
        <v>311982.52999999991</v>
      </c>
      <c r="J11" s="23">
        <v>571542.61</v>
      </c>
      <c r="K11" s="23">
        <v>5205.68</v>
      </c>
      <c r="L11" s="23">
        <v>17407.330000000002</v>
      </c>
      <c r="M11" s="23">
        <v>1287982.55</v>
      </c>
      <c r="N11" s="23">
        <v>142619.82</v>
      </c>
    </row>
    <row r="12" spans="1:14" ht="15.75" x14ac:dyDescent="0.25">
      <c r="A12" s="48">
        <v>44409</v>
      </c>
      <c r="B12" s="48"/>
      <c r="C12" s="23">
        <v>28494311.820000004</v>
      </c>
      <c r="D12" s="23">
        <v>0</v>
      </c>
      <c r="E12" s="23">
        <v>2689786.0600000005</v>
      </c>
      <c r="F12" s="23">
        <v>206291.12</v>
      </c>
      <c r="G12" s="51">
        <f t="shared" si="0"/>
        <v>9.4397298555287598E-2</v>
      </c>
      <c r="H12" s="51"/>
      <c r="I12" s="23">
        <v>248586.68000000005</v>
      </c>
      <c r="J12" s="23">
        <v>401674.77</v>
      </c>
      <c r="K12" s="23">
        <v>-9637.7300000000032</v>
      </c>
      <c r="L12" s="23">
        <v>25089.78</v>
      </c>
      <c r="M12" s="23">
        <v>1491436.9300000002</v>
      </c>
      <c r="N12" s="23">
        <v>535460.19000000006</v>
      </c>
    </row>
    <row r="13" spans="1:14" ht="15.75" x14ac:dyDescent="0.25">
      <c r="A13" s="48">
        <v>44378</v>
      </c>
      <c r="B13" s="48"/>
      <c r="C13" s="23">
        <v>18707514.07</v>
      </c>
      <c r="D13" s="23">
        <v>0</v>
      </c>
      <c r="E13" s="23">
        <v>129159.86</v>
      </c>
      <c r="F13" s="23">
        <v>66792.119999999981</v>
      </c>
      <c r="G13" s="51">
        <f t="shared" si="0"/>
        <v>6.9041701380903996E-3</v>
      </c>
      <c r="H13" s="51"/>
      <c r="I13" s="23">
        <v>336816.43999999994</v>
      </c>
      <c r="J13" s="23">
        <v>-820525.61</v>
      </c>
      <c r="K13" s="23">
        <v>52667.880000000005</v>
      </c>
      <c r="L13" s="23">
        <v>10019.459999999999</v>
      </c>
      <c r="M13" s="23">
        <v>623603.29999999993</v>
      </c>
      <c r="N13" s="23">
        <v>-18924.840000000007</v>
      </c>
    </row>
    <row r="14" spans="1:14" ht="16.5" thickBot="1" x14ac:dyDescent="0.3">
      <c r="A14" s="52" t="s">
        <v>26</v>
      </c>
      <c r="B14" s="52"/>
      <c r="C14" s="43">
        <f>SUM(C2:C13)</f>
        <v>240458239.38999999</v>
      </c>
      <c r="D14" s="43">
        <f t="shared" ref="D14:F14" si="1">SUM(D2:D13)</f>
        <v>0</v>
      </c>
      <c r="E14" s="43">
        <f t="shared" si="1"/>
        <v>22918344.760000005</v>
      </c>
      <c r="F14" s="43">
        <f t="shared" si="1"/>
        <v>2383594.4000000004</v>
      </c>
      <c r="G14" s="53">
        <f t="shared" si="0"/>
        <v>9.5311122705297152E-2</v>
      </c>
      <c r="H14" s="53"/>
      <c r="I14" s="43">
        <f t="shared" ref="I14" si="2">SUM(I2:I13)</f>
        <v>950052.15999999992</v>
      </c>
      <c r="J14" s="43">
        <f t="shared" ref="J14" si="3">SUM(J2:J13)</f>
        <v>1697202.83</v>
      </c>
      <c r="K14" s="43">
        <f t="shared" ref="K14" si="4">SUM(K2:K13)</f>
        <v>3801632.681330001</v>
      </c>
      <c r="L14" s="43">
        <f t="shared" ref="L14" si="5">SUM(L2:L13)</f>
        <v>164178.4</v>
      </c>
      <c r="M14" s="43">
        <f t="shared" ref="M14" si="6">SUM(M2:M13)</f>
        <v>15435984.770000001</v>
      </c>
      <c r="N14" s="43">
        <f t="shared" ref="N14" si="7">SUM(N2:N13)</f>
        <v>928110.67</v>
      </c>
    </row>
    <row r="15" spans="1:14" ht="15.75" thickTop="1"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Current</vt:lpstr>
      <vt:lpstr>FY26</vt:lpstr>
      <vt:lpstr>FY25</vt:lpstr>
      <vt:lpstr>FY24</vt:lpstr>
      <vt:lpstr>FY23</vt:lpstr>
      <vt:lpstr>FY22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Jeff Traylor</dc:creator>
  <cp:keywords/>
  <dc:description/>
  <cp:lastModifiedBy>Jeff Traylor</cp:lastModifiedBy>
  <cp:revision/>
  <dcterms:created xsi:type="dcterms:W3CDTF">2024-06-11T18:48:59Z</dcterms:created>
  <dcterms:modified xsi:type="dcterms:W3CDTF">2026-05-14T18:58:28Z</dcterms:modified>
  <cp:category/>
  <cp:contentStatus/>
</cp:coreProperties>
</file>