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My Documents\000000_MonthlySBDFSRevenue\2025-10\"/>
    </mc:Choice>
  </mc:AlternateContent>
  <xr:revisionPtr revIDLastSave="0" documentId="13_ncr:1_{E5B50D08-4237-4564-B9F3-4B04AA73E7FD}" xr6:coauthVersionLast="47" xr6:coauthVersionMax="47" xr10:uidLastSave="{00000000-0000-0000-0000-000000000000}"/>
  <bookViews>
    <workbookView xWindow="-120" yWindow="-120" windowWidth="29040" windowHeight="1599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6" i="1"/>
  <c r="E6" i="1"/>
  <c r="F6" i="1"/>
  <c r="I6" i="1"/>
  <c r="J6" i="1"/>
  <c r="K6" i="1"/>
  <c r="L6" i="1"/>
  <c r="M6" i="1"/>
  <c r="N6" i="1"/>
  <c r="J17" i="1" l="1"/>
  <c r="K17" i="1"/>
  <c r="L17" i="1"/>
  <c r="M17" i="1"/>
  <c r="N17" i="1"/>
  <c r="I17" i="1"/>
  <c r="D17" i="1"/>
  <c r="E17" i="1"/>
  <c r="F17" i="1"/>
  <c r="C17" i="1"/>
  <c r="N5" i="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6"/>
  <c r="B8" i="1" s="1"/>
  <c r="B8" i="6"/>
  <c r="B9" i="1" s="1"/>
  <c r="B9" i="6"/>
  <c r="B10" i="1" s="1"/>
  <c r="B10" i="6"/>
  <c r="B11" i="1" s="1"/>
  <c r="B11" i="6"/>
  <c r="B12" i="1" s="1"/>
  <c r="B12" i="6"/>
  <c r="B13" i="6"/>
  <c r="B14" i="1" s="1"/>
  <c r="B2" i="6"/>
  <c r="B3" i="1" s="1"/>
  <c r="B24" i="1"/>
  <c r="B32" i="1"/>
  <c r="H28" i="1"/>
  <c r="H29" i="1"/>
  <c r="H7" i="1"/>
  <c r="H11" i="1"/>
  <c r="H14" i="1"/>
  <c r="B7"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<sst xmlns="http://schemas.openxmlformats.org/spreadsheetml/2006/main" count="106" uniqueCount="27">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</sst>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6"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i/>
      <sz val="12"/>
      <color rgb="FF000000"/>
      <name val="Calibri"/>
      <family val="2"/>
      <scheme val="minor"/>
    </font>
    <font>
      <i/>
      <sz val="12"/>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3">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17" fontId="6" fillId="0" borderId="0" xfId="0" applyNumberFormat="1" applyFont="1" applyAlignment="1">
      <alignment horizontal="center"/>
    </xf>
    <xf numFmtId="164" fontId="6" fillId="0" borderId="0" xfId="0" applyNumberFormat="1" applyFont="1" applyAlignment="1">
      <alignment horizontal="center" wrapText="1"/>
    </xf>
    <xf numFmtId="38" fontId="24" fillId="0" borderId="0" xfId="0" applyNumberFormat="1" applyFont="1"/>
    <xf numFmtId="164" fontId="25" fillId="0" borderId="0" xfId="0" applyNumberFormat="1" applyFont="1" applyAlignment="1">
      <alignment horizontal="center" wrapText="1"/>
    </xf>
    <xf numFmtId="40" fontId="20" fillId="0" borderId="0" xfId="0" applyNumberFormat="1" applyFont="1"/>
    <xf numFmtId="40" fontId="5" fillId="0" borderId="0" xfId="0" applyNumberFormat="1" applyFont="1"/>
    <xf numFmtId="0" fontId="11"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6" sqref="C6"/>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0" t="s">
        <v>0</v>
      </c>
      <c r="C1" s="80" t="s">
        <v>1</v>
      </c>
      <c r="D1" s="80" t="s">
        <v>2</v>
      </c>
      <c r="E1" s="80" t="s">
        <v>3</v>
      </c>
      <c r="F1" s="80" t="s">
        <v>4</v>
      </c>
      <c r="G1" s="80" t="s">
        <v>5</v>
      </c>
      <c r="H1" s="80" t="s">
        <v>6</v>
      </c>
      <c r="I1" s="81" t="s">
        <v>7</v>
      </c>
      <c r="J1" s="81"/>
      <c r="K1" s="81"/>
      <c r="L1" s="81"/>
      <c r="M1" s="81"/>
      <c r="N1" s="81"/>
    </row>
    <row r="2" spans="1:15" ht="20.25" customHeight="1" x14ac:dyDescent="0.25">
      <c r="A2" s="79" t="s">
        <v>26</v>
      </c>
      <c r="B2" s="80"/>
      <c r="C2" s="80"/>
      <c r="D2" s="80"/>
      <c r="E2" s="80"/>
      <c r="F2" s="80"/>
      <c r="G2" s="80"/>
      <c r="H2" s="80"/>
      <c r="I2" s="79" t="s">
        <v>8</v>
      </c>
      <c r="J2" s="79" t="s">
        <v>9</v>
      </c>
      <c r="K2" s="79" t="s">
        <v>10</v>
      </c>
      <c r="L2" s="79" t="s">
        <v>11</v>
      </c>
      <c r="M2" s="79" t="s">
        <v>12</v>
      </c>
      <c r="N2" s="79" t="s">
        <v>13</v>
      </c>
    </row>
    <row r="3" spans="1:15" ht="15.75" x14ac:dyDescent="0.25">
      <c r="A3" s="73">
        <v>45839</v>
      </c>
      <c r="B3" s="74">
        <f>'FY26'!B2</f>
        <v>0.23904148960880184</v>
      </c>
      <c r="C3" s="75">
        <f>'FY26'!C2</f>
        <v>213408817.68000001</v>
      </c>
      <c r="D3" s="75">
        <f>'FY26'!D2</f>
        <v>-1192315.2</v>
      </c>
      <c r="E3" s="75">
        <f>'FY26'!E2</f>
        <v>30130998.300000001</v>
      </c>
      <c r="F3" s="75">
        <f>'FY26'!F2</f>
        <v>4519649.7300000004</v>
      </c>
      <c r="G3" s="52">
        <f t="shared" ref="G3:G15" si="0">E3/C3</f>
        <v>0.14118909718707365</v>
      </c>
      <c r="H3" s="76">
        <f>'FY26'!H2</f>
        <v>0.3327272142167646</v>
      </c>
      <c r="I3" s="19">
        <f>'FY26'!I2</f>
        <v>3103542.49</v>
      </c>
      <c r="J3" s="19">
        <f>'FY26'!J2</f>
        <v>1258099.49</v>
      </c>
      <c r="K3" s="19">
        <f>'FY26'!K2</f>
        <v>580181.42000000004</v>
      </c>
      <c r="L3" s="19">
        <f>'FY26'!L2</f>
        <v>493769.29</v>
      </c>
      <c r="M3" s="19">
        <f>'FY26'!M2</f>
        <v>19676719.030000001</v>
      </c>
      <c r="N3" s="19">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3">
      <c r="A6" s="12">
        <v>45931</v>
      </c>
      <c r="B6" s="17">
        <f>'FY26'!B5</f>
        <v>0.16995042077497616</v>
      </c>
      <c r="C6" s="35">
        <f>'FY26'!C5</f>
        <v>430838919.13999999</v>
      </c>
      <c r="D6" s="35">
        <f>'FY26'!D5</f>
        <v>-1293131.94</v>
      </c>
      <c r="E6" s="35">
        <f>'FY26'!E5</f>
        <v>47864056.950000003</v>
      </c>
      <c r="F6" s="35">
        <f>'FY26'!F5</f>
        <v>10290772.24</v>
      </c>
      <c r="G6" s="11">
        <f t="shared" si="0"/>
        <v>0.11109501677690056</v>
      </c>
      <c r="H6" s="22">
        <f>'FY26'!H5</f>
        <v>0.15349871734705361</v>
      </c>
      <c r="I6" s="10">
        <f>'FY26'!I5</f>
        <v>1623861.7</v>
      </c>
      <c r="J6" s="10">
        <f>'FY26'!J5</f>
        <v>2465677.7200000002</v>
      </c>
      <c r="K6" s="10">
        <f>'FY26'!K5</f>
        <v>7423281.71</v>
      </c>
      <c r="L6" s="10">
        <f>'FY26'!L5</f>
        <v>435632.35</v>
      </c>
      <c r="M6" s="10">
        <f>'FY26'!M5</f>
        <v>30813107.239999998</v>
      </c>
      <c r="N6" s="10">
        <f>'FY26'!N5</f>
        <v>5728267.5</v>
      </c>
    </row>
    <row r="7" spans="1:15" s="14" customFormat="1" ht="15.75" hidden="1" customHeight="1" x14ac:dyDescent="0.3">
      <c r="A7" s="12">
        <v>45962</v>
      </c>
      <c r="B7" s="17">
        <f>'FY26'!B6</f>
        <v>-1</v>
      </c>
      <c r="C7" s="35">
        <f>'FY26'!C6</f>
        <v>0</v>
      </c>
      <c r="D7" s="35">
        <f>'FY26'!D6</f>
        <v>0</v>
      </c>
      <c r="E7" s="35">
        <f>'FY26'!E6</f>
        <v>0</v>
      </c>
      <c r="F7" s="35">
        <f>'FY26'!F6</f>
        <v>0</v>
      </c>
      <c r="G7" s="11" t="e">
        <f t="shared" si="0"/>
        <v>#DIV/0!</v>
      </c>
      <c r="H7" s="22">
        <f>'FY26'!H6</f>
        <v>-1</v>
      </c>
      <c r="I7" s="10">
        <f>'FY26'!I6</f>
        <v>0</v>
      </c>
      <c r="J7" s="10">
        <f>'FY26'!J6</f>
        <v>0</v>
      </c>
      <c r="K7" s="10">
        <f>'FY26'!K6</f>
        <v>0</v>
      </c>
      <c r="L7" s="10">
        <f>'FY26'!L6</f>
        <v>0</v>
      </c>
      <c r="M7" s="10">
        <f>'FY26'!M6</f>
        <v>0</v>
      </c>
      <c r="N7" s="10">
        <f>'FY26'!N6</f>
        <v>0</v>
      </c>
    </row>
    <row r="8" spans="1:15" ht="15.75" hidden="1" customHeight="1" x14ac:dyDescent="0.3">
      <c r="A8" s="12">
        <v>45992</v>
      </c>
      <c r="B8" s="17">
        <f>'FY26'!B7</f>
        <v>-1</v>
      </c>
      <c r="C8" s="35">
        <f>'FY26'!C7</f>
        <v>0</v>
      </c>
      <c r="D8" s="35">
        <f>'FY26'!D7</f>
        <v>0</v>
      </c>
      <c r="E8" s="35">
        <f>'FY26'!E7</f>
        <v>0</v>
      </c>
      <c r="F8" s="35">
        <f>'FY26'!F7</f>
        <v>0</v>
      </c>
      <c r="G8" s="11" t="e">
        <f t="shared" si="0"/>
        <v>#DIV/0!</v>
      </c>
      <c r="H8" s="22">
        <f>'FY26'!H7</f>
        <v>-1</v>
      </c>
      <c r="I8" s="10">
        <f>'FY26'!I7</f>
        <v>0</v>
      </c>
      <c r="J8" s="10">
        <f>'FY26'!J7</f>
        <v>0</v>
      </c>
      <c r="K8" s="10">
        <f>'FY26'!K7</f>
        <v>0</v>
      </c>
      <c r="L8" s="10">
        <f>'FY26'!L7</f>
        <v>0</v>
      </c>
      <c r="M8" s="10">
        <f>'FY26'!M7</f>
        <v>0</v>
      </c>
      <c r="N8" s="10">
        <f>'FY26'!N7</f>
        <v>0</v>
      </c>
    </row>
    <row r="9" spans="1:15" ht="15.75" hidden="1" customHeight="1" x14ac:dyDescent="0.3">
      <c r="A9" s="12">
        <v>46023</v>
      </c>
      <c r="B9" s="17">
        <f>'FY26'!B8</f>
        <v>-1</v>
      </c>
      <c r="C9" s="35">
        <f>'FY26'!C8</f>
        <v>0</v>
      </c>
      <c r="D9" s="35">
        <f>'FY26'!D8</f>
        <v>0</v>
      </c>
      <c r="E9" s="35">
        <f>'FY26'!E8</f>
        <v>0</v>
      </c>
      <c r="F9" s="35">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5">
        <f>'FY26'!C9</f>
        <v>0</v>
      </c>
      <c r="D10" s="35">
        <f>'FY26'!D9</f>
        <v>0</v>
      </c>
      <c r="E10" s="35">
        <f>'FY26'!E9</f>
        <v>0</v>
      </c>
      <c r="F10" s="35">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90">
        <f>(C15-C17)/C17</f>
        <v>0.18350051167644368</v>
      </c>
      <c r="C15" s="86">
        <f>SUM(C3:C14)</f>
        <v>1263737621.6500001</v>
      </c>
      <c r="D15" s="86">
        <f>SUM(D3:D14)</f>
        <v>-4429803.1999999993</v>
      </c>
      <c r="E15" s="86">
        <f>SUM(E3:E14)</f>
        <v>152456764.73000014</v>
      </c>
      <c r="F15" s="86">
        <f>SUM(F3:F14)</f>
        <v>30819689.517850034</v>
      </c>
      <c r="G15" s="91">
        <f t="shared" si="0"/>
        <v>0.12063957115634877</v>
      </c>
      <c r="H15" s="90">
        <f>(E15-E17)/E17</f>
        <v>0.13634152598653548</v>
      </c>
      <c r="I15" s="86">
        <f t="shared" ref="I15:N15" si="1">SUM(I3:I14)</f>
        <v>9593403.0897803288</v>
      </c>
      <c r="J15" s="86">
        <f t="shared" si="1"/>
        <v>6190525.9543825295</v>
      </c>
      <c r="K15" s="86">
        <f t="shared" si="1"/>
        <v>14564996.801428385</v>
      </c>
      <c r="L15" s="86">
        <f t="shared" si="1"/>
        <v>1671369.3916485305</v>
      </c>
      <c r="M15" s="86">
        <f t="shared" si="1"/>
        <v>95792588.798157275</v>
      </c>
      <c r="N15" s="86">
        <f t="shared" si="1"/>
        <v>26369799.654590227</v>
      </c>
    </row>
    <row r="16" spans="1:15" ht="18.75" customHeight="1" thickBot="1" x14ac:dyDescent="0.3">
      <c r="A16" s="16" t="str">
        <f>A2</f>
        <v>October</v>
      </c>
      <c r="B16" s="85"/>
      <c r="C16" s="83"/>
      <c r="D16" s="83"/>
      <c r="E16" s="83"/>
      <c r="F16" s="83"/>
      <c r="G16" s="88"/>
      <c r="H16" s="85"/>
      <c r="I16" s="83"/>
      <c r="J16" s="83"/>
      <c r="K16" s="83"/>
      <c r="L16" s="83"/>
      <c r="M16" s="83"/>
      <c r="N16" s="83"/>
    </row>
    <row r="17" spans="1:14" ht="36.75" customHeight="1" thickTop="1" x14ac:dyDescent="0.25">
      <c r="A17" s="18" t="s">
        <v>15</v>
      </c>
      <c r="B17" s="84"/>
      <c r="C17" s="82">
        <f>SUM(C21:C24)</f>
        <v>1067796430.3200001</v>
      </c>
      <c r="D17" s="82">
        <f t="shared" ref="D17:F17" si="2">SUM(D21:D24)</f>
        <v>-6410409.0999999996</v>
      </c>
      <c r="E17" s="82">
        <f t="shared" si="2"/>
        <v>134164563.42000002</v>
      </c>
      <c r="F17" s="82">
        <f t="shared" si="2"/>
        <v>19946417.899999999</v>
      </c>
      <c r="G17" s="87">
        <f>E17/C17</f>
        <v>0.12564619960360163</v>
      </c>
      <c r="H17" s="84"/>
      <c r="I17" s="82">
        <f t="shared" ref="I17:N17" si="3">SUM(I21:I24)</f>
        <v>8666071.1999999993</v>
      </c>
      <c r="J17" s="82">
        <f t="shared" si="3"/>
        <v>4837614.3599999994</v>
      </c>
      <c r="K17" s="82">
        <f t="shared" si="3"/>
        <v>12884705.920000002</v>
      </c>
      <c r="L17" s="82">
        <f t="shared" si="3"/>
        <v>1802277.75</v>
      </c>
      <c r="M17" s="82">
        <f t="shared" si="3"/>
        <v>82411695.969999999</v>
      </c>
      <c r="N17" s="82">
        <f t="shared" si="3"/>
        <v>24669867.57</v>
      </c>
    </row>
    <row r="18" spans="1:14" ht="17.25" customHeight="1" thickBot="1" x14ac:dyDescent="0.3">
      <c r="A18" s="16" t="str">
        <f>A2</f>
        <v>October</v>
      </c>
      <c r="B18" s="85"/>
      <c r="C18" s="83"/>
      <c r="D18" s="83"/>
      <c r="E18" s="83"/>
      <c r="F18" s="83"/>
      <c r="G18" s="88"/>
      <c r="H18" s="85"/>
      <c r="I18" s="83"/>
      <c r="J18" s="83"/>
      <c r="K18" s="83"/>
      <c r="L18" s="83"/>
      <c r="M18" s="83"/>
      <c r="N18" s="83"/>
    </row>
    <row r="19" spans="1:14" ht="17.25" customHeight="1" thickTop="1" thickBot="1" x14ac:dyDescent="0.35">
      <c r="A19" s="92"/>
      <c r="B19" s="92"/>
      <c r="C19" s="92"/>
      <c r="D19" s="92"/>
      <c r="E19" s="92"/>
      <c r="F19" s="92"/>
      <c r="G19" s="92"/>
      <c r="H19" s="92"/>
      <c r="I19" s="92"/>
      <c r="J19" s="92"/>
      <c r="K19" s="92"/>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hidden="1"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hidden="1"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hidden="1"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hidden="1"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hidden="1"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hidden="1"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-0.66117551540971409</v>
      </c>
      <c r="C34" s="27">
        <f>'FY26'!C14</f>
        <v>1263737621.6500001</v>
      </c>
      <c r="D34" s="27">
        <f>'FY26'!D14</f>
        <v>-4429803.1999999993</v>
      </c>
      <c r="E34" s="27">
        <f>'FY26'!E14</f>
        <v>152456764.73000014</v>
      </c>
      <c r="F34" s="27">
        <f>'FY26'!F14</f>
        <v>30819689.517850034</v>
      </c>
      <c r="G34" s="15">
        <f t="shared" ref="G34:G39" si="5">E34/C34</f>
        <v>0.12063957115634877</v>
      </c>
      <c r="H34" s="21">
        <f>(E34-E35)/E35</f>
        <v>-0.65620783880455613</v>
      </c>
      <c r="I34" s="27">
        <f>'FY26'!I14</f>
        <v>9593403.0897803288</v>
      </c>
      <c r="J34" s="27">
        <f>'FY26'!J14</f>
        <v>6190525.9543825295</v>
      </c>
      <c r="K34" s="27">
        <f>'FY26'!K14</f>
        <v>14564996.801428385</v>
      </c>
      <c r="L34" s="27">
        <f>'FY26'!L14</f>
        <v>1671369.3916485305</v>
      </c>
      <c r="M34" s="27">
        <f>'FY26'!M14</f>
        <v>95792588.798157275</v>
      </c>
      <c r="N34" s="27">
        <f>'FY26'!N14</f>
        <v>26369799.654590227</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-6.3555775943928569E-2</v>
      </c>
      <c r="C41" s="20">
        <f>SUM('FY25'!C8:C13,'FY26'!C2:C7)</f>
        <v>3182570858.1600003</v>
      </c>
      <c r="D41" s="20">
        <f>SUM('FY25'!D8:D13,'FY26'!D2:D7)</f>
        <v>-32963521.380000006</v>
      </c>
      <c r="E41" s="20">
        <f>SUM('FY25'!E8:E13,'FY26'!E2:E7)</f>
        <v>374406279.63000017</v>
      </c>
      <c r="F41" s="20">
        <f>SUM('FY25'!F8:F13,'FY26'!F2:F7)</f>
        <v>64504261.727850035</v>
      </c>
      <c r="G41" s="15">
        <f>E41/C41</f>
        <v>0.11764271600427546</v>
      </c>
      <c r="H41" s="21">
        <f>(E41-E42)/E42</f>
        <v>-8.785313368138721E-2</v>
      </c>
      <c r="I41" s="20">
        <f>SUM('FY25'!I8:I13,'FY26'!I2:I7)</f>
        <v>16555645.069780327</v>
      </c>
      <c r="J41" s="20">
        <f>SUM('FY25'!J8:J13,'FY26'!J2:J7)</f>
        <v>34458907.644382529</v>
      </c>
      <c r="K41" s="20">
        <f>SUM('FY25'!K8:K13,'FY26'!K2:K7)</f>
        <v>17725784.081428386</v>
      </c>
      <c r="L41" s="20">
        <f>SUM('FY25'!L8:L13,'FY26'!L2:L7)</f>
        <v>5106983.6916485298</v>
      </c>
      <c r="M41" s="20">
        <f>SUM('FY25'!M8:M13,'FY26'!M2:M7)</f>
        <v>251891037.54815727</v>
      </c>
      <c r="N41" s="20">
        <f>SUM('FY25'!N8:N13,'FY26'!N2:N7)</f>
        <v>58796269.644590221</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11151927022.449999</v>
      </c>
      <c r="D45" s="44">
        <f t="shared" ref="D45:F45" si="7">SUM(D41:D44)</f>
        <v>-123795786.41000001</v>
      </c>
      <c r="E45" s="44">
        <f t="shared" si="7"/>
        <v>1245308313.1295218</v>
      </c>
      <c r="F45" s="44">
        <f t="shared" si="7"/>
        <v>199140020.46677831</v>
      </c>
      <c r="G45" s="37"/>
      <c r="H45" s="37"/>
      <c r="I45" s="44">
        <f t="shared" ref="I45" si="8">SUM(I41:I44)</f>
        <v>4919053.5686378852</v>
      </c>
      <c r="J45" s="44">
        <f t="shared" ref="J45" si="9">SUM(J41:J44)</f>
        <v>125642683.89525232</v>
      </c>
      <c r="K45" s="44">
        <f t="shared" ref="K45" si="10">SUM(K41:K44)</f>
        <v>107005923.07901034</v>
      </c>
      <c r="L45" s="44">
        <f t="shared" ref="L45" si="11">SUM(L41:L44)</f>
        <v>19401098.5009984</v>
      </c>
      <c r="M45" s="44">
        <f t="shared" ref="M45" si="12">SUM(M41:M44)</f>
        <v>866275299.79923415</v>
      </c>
      <c r="N45" s="44">
        <f t="shared" ref="N45" si="13">SUM(N41:N44)</f>
        <v>147805629.32638121</v>
      </c>
    </row>
    <row r="46" spans="1:14" ht="16.5" thickTop="1" x14ac:dyDescent="0.25">
      <c r="A46" s="7"/>
      <c r="C46" s="8"/>
      <c r="D46" s="8"/>
      <c r="F46" s="7"/>
      <c r="J46" s="6"/>
      <c r="K46" s="6"/>
      <c r="L46" s="6"/>
      <c r="M46" s="6"/>
      <c r="N46" s="6"/>
    </row>
    <row r="47" spans="1:14" ht="15" customHeight="1" x14ac:dyDescent="0.25">
      <c r="A47" s="89" t="s">
        <v>22</v>
      </c>
      <c r="B47" s="89"/>
      <c r="C47" s="89"/>
      <c r="D47" s="89"/>
      <c r="E47" s="89"/>
      <c r="F47" s="89"/>
      <c r="G47" s="89"/>
      <c r="I47" s="89" t="s">
        <v>23</v>
      </c>
      <c r="J47" s="89"/>
      <c r="K47" s="89"/>
      <c r="L47" s="89"/>
      <c r="M47" s="89"/>
      <c r="N47" s="89"/>
    </row>
    <row r="48" spans="1:14" x14ac:dyDescent="0.25">
      <c r="A48" s="89"/>
      <c r="B48" s="89"/>
      <c r="C48" s="89"/>
      <c r="D48" s="89"/>
      <c r="E48" s="89"/>
      <c r="F48" s="89"/>
      <c r="G48" s="89"/>
      <c r="I48" s="89"/>
      <c r="J48" s="89"/>
      <c r="K48" s="89"/>
      <c r="L48" s="89"/>
      <c r="M48" s="89"/>
      <c r="N48" s="89"/>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4" sqref="I4:N5"/>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9"/>
      <c r="B1" s="79" t="s">
        <v>0</v>
      </c>
      <c r="C1" s="79" t="s">
        <v>1</v>
      </c>
      <c r="D1" s="79" t="s">
        <v>2</v>
      </c>
      <c r="E1" s="79" t="s">
        <v>3</v>
      </c>
      <c r="F1" s="79" t="s">
        <v>4</v>
      </c>
      <c r="G1" s="79" t="s">
        <v>5</v>
      </c>
      <c r="H1" s="79" t="s">
        <v>6</v>
      </c>
      <c r="I1" s="79" t="s">
        <v>8</v>
      </c>
      <c r="J1" s="79" t="s">
        <v>9</v>
      </c>
      <c r="K1" s="79" t="s">
        <v>10</v>
      </c>
      <c r="L1" s="79" t="s">
        <v>11</v>
      </c>
      <c r="M1" s="79" t="s">
        <v>12</v>
      </c>
      <c r="N1" s="79"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7">
        <v>251770106.1800001</v>
      </c>
      <c r="D3" s="77">
        <v>-784678.72999999928</v>
      </c>
      <c r="E3" s="77">
        <v>30229019.990000155</v>
      </c>
      <c r="F3" s="78">
        <v>6499239.2978500333</v>
      </c>
      <c r="G3" s="15">
        <f t="shared" si="0"/>
        <v>0.12006596195494421</v>
      </c>
      <c r="H3" s="30">
        <f>(E3-'FY25'!E3)/'FY25'!E3</f>
        <v>0.34940064422904449</v>
      </c>
      <c r="I3" s="78">
        <v>2970211.7397803282</v>
      </c>
      <c r="J3" s="78">
        <v>1371611.0543825289</v>
      </c>
      <c r="K3" s="78">
        <v>344356.98142838536</v>
      </c>
      <c r="L3" s="78">
        <v>404275.76164853032</v>
      </c>
      <c r="M3" s="78">
        <v>19920907.388157275</v>
      </c>
      <c r="N3" s="78">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-1</v>
      </c>
      <c r="C6" s="33"/>
      <c r="D6" s="33"/>
      <c r="E6" s="33"/>
      <c r="F6" s="20"/>
      <c r="G6" s="15" t="e">
        <f t="shared" si="0"/>
        <v>#DIV/0!</v>
      </c>
      <c r="H6" s="30">
        <f>(E6-'FY25'!E6)/'FY25'!E6</f>
        <v>-1</v>
      </c>
      <c r="I6" s="20"/>
      <c r="J6" s="20"/>
      <c r="K6" s="20"/>
      <c r="L6" s="20"/>
      <c r="M6" s="20"/>
      <c r="N6" s="20"/>
    </row>
    <row r="7" spans="1:14" ht="15.75" x14ac:dyDescent="0.25">
      <c r="A7" s="28">
        <v>45992</v>
      </c>
      <c r="B7" s="29">
        <f>(C7-'FY25'!C7)/'FY25'!C7</f>
        <v>-1</v>
      </c>
      <c r="C7" s="33"/>
      <c r="D7" s="33"/>
      <c r="E7" s="33"/>
      <c r="F7" s="20"/>
      <c r="G7" s="15" t="e">
        <f t="shared" si="0"/>
        <v>#DIV/0!</v>
      </c>
      <c r="H7" s="30">
        <f>(E7-'FY25'!E7)/'FY25'!E7</f>
        <v>-1</v>
      </c>
      <c r="I7" s="20"/>
      <c r="J7" s="20"/>
      <c r="K7" s="20"/>
      <c r="L7" s="20"/>
      <c r="M7" s="20"/>
      <c r="N7" s="20"/>
    </row>
    <row r="8" spans="1:14" ht="15.75" x14ac:dyDescent="0.25">
      <c r="A8" s="28">
        <v>46023</v>
      </c>
      <c r="B8" s="29">
        <f>(C8-'FY25'!C8)/'FY25'!C8</f>
        <v>-1</v>
      </c>
      <c r="C8" s="33"/>
      <c r="D8" s="33"/>
      <c r="E8" s="33"/>
      <c r="F8" s="20"/>
      <c r="G8" s="15" t="e">
        <f t="shared" si="0"/>
        <v>#DIV/0!</v>
      </c>
      <c r="H8" s="30">
        <f>(E8-'FY25'!E8)/'FY25'!E8</f>
        <v>-1</v>
      </c>
      <c r="I8" s="20"/>
      <c r="J8" s="20"/>
      <c r="K8" s="20"/>
      <c r="L8" s="20"/>
      <c r="M8" s="20"/>
      <c r="N8" s="20"/>
    </row>
    <row r="9" spans="1:14" ht="15.75" x14ac:dyDescent="0.25">
      <c r="A9" s="28">
        <v>46054</v>
      </c>
      <c r="B9" s="29">
        <f>(C9-'FY25'!C9)/'FY25'!C9</f>
        <v>-1</v>
      </c>
      <c r="C9" s="33"/>
      <c r="D9" s="33"/>
      <c r="E9" s="33"/>
      <c r="F9" s="20"/>
      <c r="G9" s="15" t="e">
        <f t="shared" si="0"/>
        <v>#DIV/0!</v>
      </c>
      <c r="H9" s="30">
        <f>(E9-'FY25'!E9)/'FY25'!E9</f>
        <v>-1</v>
      </c>
      <c r="I9" s="34"/>
      <c r="J9" s="31"/>
      <c r="K9" s="31"/>
      <c r="L9" s="31"/>
      <c r="M9" s="31"/>
      <c r="N9" s="31"/>
    </row>
    <row r="10" spans="1:14"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4"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-0.66117551540971409</v>
      </c>
      <c r="C14" s="38">
        <f>SUM(C2:C13)</f>
        <v>1263737621.6500001</v>
      </c>
      <c r="D14" s="38">
        <f t="shared" ref="D14:F14" si="1">SUM(D2:D13)</f>
        <v>-4429803.1999999993</v>
      </c>
      <c r="E14" s="38">
        <f t="shared" si="1"/>
        <v>152456764.73000014</v>
      </c>
      <c r="F14" s="38">
        <f t="shared" si="1"/>
        <v>30819689.517850034</v>
      </c>
      <c r="G14" s="39">
        <f t="shared" si="0"/>
        <v>0.12063957115634877</v>
      </c>
      <c r="H14" s="40">
        <f>(E14-'FY25'!E14)/'FY25'!E14</f>
        <v>-0.65620783880455613</v>
      </c>
      <c r="I14" s="38">
        <f t="shared" ref="I14" si="2">SUM(I2:I13)</f>
        <v>9593403.0897803288</v>
      </c>
      <c r="J14" s="38">
        <f t="shared" ref="J14" si="3">SUM(J2:J13)</f>
        <v>6190525.9543825295</v>
      </c>
      <c r="K14" s="38">
        <f t="shared" ref="K14" si="4">SUM(K2:K13)</f>
        <v>14564996.801428385</v>
      </c>
      <c r="L14" s="38">
        <f t="shared" ref="L14" si="5">SUM(L2:L13)</f>
        <v>1671369.3916485305</v>
      </c>
      <c r="M14" s="38">
        <f t="shared" ref="M14" si="6">SUM(M2:M13)</f>
        <v>95792588.798157275</v>
      </c>
      <c r="N14" s="38">
        <f t="shared" ref="N14" si="7">SUM(N2:N13)</f>
        <v>26369799.654590227</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9" t="s">
        <v>0</v>
      </c>
      <c r="C1" s="79" t="s">
        <v>1</v>
      </c>
      <c r="D1" s="79" t="s">
        <v>2</v>
      </c>
      <c r="E1" s="79" t="s">
        <v>3</v>
      </c>
      <c r="F1" s="79" t="s">
        <v>4</v>
      </c>
      <c r="G1" s="79" t="s">
        <v>5</v>
      </c>
      <c r="H1" s="79" t="s">
        <v>6</v>
      </c>
      <c r="I1" s="79" t="s">
        <v>8</v>
      </c>
      <c r="J1" s="79" t="s">
        <v>9</v>
      </c>
      <c r="K1" s="79" t="s">
        <v>10</v>
      </c>
      <c r="L1" s="79" t="s">
        <v>11</v>
      </c>
      <c r="M1" s="79" t="s">
        <v>12</v>
      </c>
      <c r="N1" s="79"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9" t="s">
        <v>0</v>
      </c>
      <c r="C1" s="79" t="s">
        <v>1</v>
      </c>
      <c r="D1" s="79" t="s">
        <v>2</v>
      </c>
      <c r="E1" s="79" t="s">
        <v>3</v>
      </c>
      <c r="F1" s="79" t="s">
        <v>4</v>
      </c>
      <c r="G1" s="79" t="s">
        <v>5</v>
      </c>
      <c r="H1" s="79" t="s">
        <v>6</v>
      </c>
      <c r="I1" s="79" t="s">
        <v>8</v>
      </c>
      <c r="J1" s="79" t="s">
        <v>9</v>
      </c>
      <c r="K1" s="79" t="s">
        <v>10</v>
      </c>
      <c r="L1" s="79" t="s">
        <v>11</v>
      </c>
      <c r="M1" s="79" t="s">
        <v>12</v>
      </c>
      <c r="N1" s="79"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9" t="s">
        <v>0</v>
      </c>
      <c r="C1" s="79" t="s">
        <v>1</v>
      </c>
      <c r="D1" s="79" t="s">
        <v>2</v>
      </c>
      <c r="E1" s="79" t="s">
        <v>3</v>
      </c>
      <c r="F1" s="79" t="s">
        <v>4</v>
      </c>
      <c r="G1" s="79" t="s">
        <v>5</v>
      </c>
      <c r="H1" s="79" t="s">
        <v>6</v>
      </c>
      <c r="I1" s="79" t="s">
        <v>8</v>
      </c>
      <c r="J1" s="79" t="s">
        <v>9</v>
      </c>
      <c r="K1" s="79" t="s">
        <v>10</v>
      </c>
      <c r="L1" s="79" t="s">
        <v>11</v>
      </c>
      <c r="M1" s="79" t="s">
        <v>12</v>
      </c>
      <c r="N1" s="79"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2025-11-12T14:40:48Z</dcterms:modified>
  <cp:category/>
  <cp:contentStatus/>
</cp:coreProperties>
</file>