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<sst xmlns="http://schemas.openxmlformats.org/spreadsheetml/2006/main" count="68" uniqueCount="41">
  <si>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</si>
  <si>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</si>
  <si>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t>FOR THE MONTH OF:</t>
  </si>
  <si>
    <t>DECEMBER 2004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</si>
  <si>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</si>
  <si>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</si>
  <si>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</si>
  <si>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</si>
  <si>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</si>
  <si>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</si>
  <si>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</si>
  <si>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</si>
  <si>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</si>
  <si>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</si>
  <si>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</si>
  <si>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</si>
  <si>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</si>
  <si>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</si>
  <si>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HOLLYWOOD</t>
  </si>
  <si>
    <t>HORSESHOE</t>
  </si>
  <si>
    <t>ISLE - BOSSIER</t>
  </si>
  <si>
    <t>SAM'S TOWN</t>
  </si>
  <si>
    <t xml:space="preserve">GRAND PALAIS </t>
  </si>
  <si>
    <t xml:space="preserve">ISLE - LC </t>
  </si>
  <si>
    <t>HARRAHS PRIDE</t>
  </si>
  <si>
    <t>HARRAHS STAR</t>
  </si>
  <si>
    <t>BALLYS</t>
  </si>
  <si>
    <t>BOOMTOWN N.O.</t>
  </si>
  <si>
    <t>TREASURE CHEST</t>
  </si>
  <si>
    <t xml:space="preserve">ARGOSY </t>
  </si>
  <si>
    <t>CASINO ROUGE</t>
  </si>
  <si>
    <t>Riverboat Total</t>
  </si>
  <si>
    <t>FOR THE PERIOD OF:</t>
  </si>
  <si>
    <t>JULY 1, 2004 - DECEMBER 31, 2004</t>
  </si>
  <si>
    <t xml:space="preserve">  </t>
  </si>
  <si>
    <t xml:space="preserve">Riverboat </t>
  </si>
  <si>
    <t>FYTD</t>
  </si>
  <si>
    <t>Total AGR</t>
  </si>
  <si>
    <t>Fee Remittance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</si>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</sst>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[$-409]mmmm\-yy;@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1" xfId="0" applyNumberFormat="1" applyFont="1" applyFill="1" applyBorder="1" applyAlignment="1" applyProtection="1">
      <alignment horizontal="center"/>
      <protection locked="0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8" xfId="0" applyNumberFormat="1" applyFont="1" applyFill="1" applyBorder="1" applyAlignment="1" applyProtection="1">
      <alignment horizontal="center"/>
      <protection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76" fontId="1" fillId="0" borderId="8" xfId="0" applyNumberFormat="1" applyFont="1" applyFill="1" applyBorder="1" applyAlignment="1" applyProtection="1">
      <alignment horizontal="center"/>
      <protection locked="0"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8" xfId="0" applyNumberFormat="1" applyFont="1" applyFill="1" applyBorder="1" applyAlignment="1" applyProtection="1">
      <alignment horizontal="center"/>
      <protection locked="0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76" fontId="4" fillId="0" borderId="4" xfId="0" applyNumberFormat="1" applyFont="1" applyFill="1" applyBorder="1" applyAlignment="1" applyProtection="1">
      <alignment horizontal="center"/>
      <protection locked="0"/>
    </xf>
    <xf numFmtId="5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 locked="0"/>
    </xf>
    <xf numFmtId="164" fontId="14" fillId="0" borderId="9" xfId="0" applyNumberFormat="1" applyFont="1" applyFill="1" applyBorder="1" applyAlignment="1" applyProtection="1">
      <alignment horizontal="center"/>
      <protection/>
    </xf>
    <xf numFmtId="166" fontId="14" fillId="0" borderId="9" xfId="0" applyNumberFormat="1" applyFont="1" applyFill="1" applyBorder="1" applyAlignment="1" applyProtection="1">
      <alignment horizontal="center"/>
      <protection/>
    </xf>
    <xf numFmtId="164" fontId="14" fillId="0" borderId="9" xfId="0" applyNumberFormat="1" applyFont="1" applyFill="1" applyBorder="1" applyAlignment="1" applyProtection="1">
      <alignment/>
      <protection/>
    </xf>
    <xf numFmtId="37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5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8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8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9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112" zoomScaleNormal="112" workbookViewId="0" topLeftCell="A1">
      <selection activeCell="D4" sqref="D4"/>
    </sheetView>
  </sheetViews>
  <sheetFormatPr defaultColWidth="9.00390625" defaultRowHeight="12.75"/>
  <cols>
    <col min="1" max="1" width="20.37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31</v>
      </c>
      <c r="D8" s="38">
        <v>168714</v>
      </c>
      <c r="E8" s="39">
        <v>7860064.5</v>
      </c>
      <c r="F8" s="40">
        <f aca="true" t="shared" si="0" ref="F8:F16">E8*0.215</f>
        <v>1689913.8675</v>
      </c>
      <c r="G8" s="39">
        <v>7741264.63</v>
      </c>
      <c r="H8" s="41">
        <v>8623969</v>
      </c>
    </row>
    <row r="9" spans="1:8" ht="15.75" customHeight="1">
      <c r="A9" s="42" t="s">
        <v>18</v>
      </c>
      <c r="B9" s="43">
        <v>36880</v>
      </c>
      <c r="C9" s="44">
        <v>31</v>
      </c>
      <c r="D9" s="38">
        <v>261690</v>
      </c>
      <c r="E9" s="45">
        <v>9129306.95</v>
      </c>
      <c r="F9" s="46">
        <f t="shared" si="0"/>
        <v>1962800.9942499998</v>
      </c>
      <c r="G9" s="45">
        <v>10057265.53</v>
      </c>
      <c r="H9" s="47">
        <v>10568106</v>
      </c>
    </row>
    <row r="10" spans="1:8" ht="15.75" customHeight="1">
      <c r="A10" s="42" t="s">
        <v>19</v>
      </c>
      <c r="B10" s="43">
        <v>34524</v>
      </c>
      <c r="C10" s="44">
        <v>31</v>
      </c>
      <c r="D10" s="38">
        <v>234347</v>
      </c>
      <c r="E10" s="48">
        <v>19814787.14</v>
      </c>
      <c r="F10" s="46">
        <f t="shared" si="0"/>
        <v>4260179.2351</v>
      </c>
      <c r="G10" s="48">
        <v>18235595.92</v>
      </c>
      <c r="H10" s="47">
        <v>19824908</v>
      </c>
    </row>
    <row r="11" spans="1:8" ht="15.75" customHeight="1">
      <c r="A11" s="42" t="s">
        <v>20</v>
      </c>
      <c r="B11" s="43">
        <v>34474</v>
      </c>
      <c r="C11" s="44">
        <v>31</v>
      </c>
      <c r="D11" s="38">
        <v>155484</v>
      </c>
      <c r="E11" s="48">
        <v>8058424.99</v>
      </c>
      <c r="F11" s="46">
        <f t="shared" si="0"/>
        <v>1732561.37285</v>
      </c>
      <c r="G11" s="48">
        <v>8249614.02</v>
      </c>
      <c r="H11" s="47">
        <v>8615052</v>
      </c>
    </row>
    <row r="12" spans="1:8" ht="15.75" customHeight="1">
      <c r="A12" s="42" t="s">
        <v>21</v>
      </c>
      <c r="B12" s="43">
        <v>38127</v>
      </c>
      <c r="C12" s="44">
        <v>31</v>
      </c>
      <c r="D12" s="38">
        <v>260223</v>
      </c>
      <c r="E12" s="48">
        <v>11701768.85</v>
      </c>
      <c r="F12" s="46">
        <f t="shared" si="0"/>
        <v>2515880.30275</v>
      </c>
      <c r="G12" s="48">
        <v>11260734.7</v>
      </c>
      <c r="H12" s="47">
        <v>13675207</v>
      </c>
    </row>
    <row r="13" spans="1:8" ht="15.75" customHeight="1">
      <c r="A13" s="49" t="s">
        <v>22</v>
      </c>
      <c r="B13" s="50">
        <v>35258</v>
      </c>
      <c r="C13" s="44">
        <v>31</v>
      </c>
      <c r="D13" s="51">
        <v>180949</v>
      </c>
      <c r="E13" s="52">
        <v>13237647</v>
      </c>
      <c r="F13" s="53">
        <f t="shared" si="0"/>
        <v>2846094.105</v>
      </c>
      <c r="G13" s="52">
        <v>12349844.36</v>
      </c>
      <c r="H13" s="54">
        <v>12560894</v>
      </c>
    </row>
    <row r="14" spans="1:8" ht="15.75" customHeight="1">
      <c r="A14" s="49" t="s">
        <v>23</v>
      </c>
      <c r="B14" s="50">
        <v>34909</v>
      </c>
      <c r="C14" s="44">
        <v>31</v>
      </c>
      <c r="D14" s="51">
        <v>61526</v>
      </c>
      <c r="E14" s="52">
        <v>2154620.3</v>
      </c>
      <c r="F14" s="53">
        <f t="shared" si="0"/>
        <v>463243.36449999997</v>
      </c>
      <c r="G14" s="52">
        <v>2189506.89</v>
      </c>
      <c r="H14" s="54">
        <v>1837217</v>
      </c>
    </row>
    <row r="15" spans="1:8" ht="15.75" customHeight="1">
      <c r="A15" s="49" t="s">
        <v>24</v>
      </c>
      <c r="B15" s="50">
        <v>34311</v>
      </c>
      <c r="C15" s="44">
        <v>31</v>
      </c>
      <c r="D15" s="51">
        <v>139900</v>
      </c>
      <c r="E15" s="52">
        <v>8100753.6</v>
      </c>
      <c r="F15" s="53">
        <f t="shared" si="0"/>
        <v>1741662.024</v>
      </c>
      <c r="G15" s="52">
        <v>7952775.81</v>
      </c>
      <c r="H15" s="54">
        <v>8519920</v>
      </c>
    </row>
    <row r="16" spans="1:8" ht="15.75" customHeight="1">
      <c r="A16" s="49" t="s">
        <v>25</v>
      </c>
      <c r="B16" s="50">
        <v>34266</v>
      </c>
      <c r="C16" s="44">
        <v>31</v>
      </c>
      <c r="D16" s="51">
        <v>81008</v>
      </c>
      <c r="E16" s="52">
        <v>4668684.83</v>
      </c>
      <c r="F16" s="53">
        <f t="shared" si="0"/>
        <v>1003767.23845</v>
      </c>
      <c r="G16" s="52">
        <v>3576529.7</v>
      </c>
      <c r="H16" s="54">
        <v>3569564</v>
      </c>
    </row>
    <row r="17" spans="1:8" ht="15.75" customHeight="1">
      <c r="A17" s="42" t="s">
        <v>26</v>
      </c>
      <c r="B17" s="43">
        <v>34887</v>
      </c>
      <c r="C17" s="44">
        <v>31</v>
      </c>
      <c r="D17" s="38">
        <v>107264</v>
      </c>
      <c r="E17" s="48">
        <v>4547948.8</v>
      </c>
      <c r="F17" s="46">
        <f>E17*0.185</f>
        <v>841370.5279999999</v>
      </c>
      <c r="G17" s="48">
        <v>4551962.95</v>
      </c>
      <c r="H17" s="47">
        <v>4839136</v>
      </c>
    </row>
    <row r="18" spans="1:8" ht="15" customHeight="1">
      <c r="A18" s="42" t="s">
        <v>27</v>
      </c>
      <c r="B18" s="43">
        <v>34552</v>
      </c>
      <c r="C18" s="44">
        <v>31</v>
      </c>
      <c r="D18" s="38">
        <v>200111</v>
      </c>
      <c r="E18" s="48">
        <v>10043462.1</v>
      </c>
      <c r="F18" s="46">
        <f>E18*0.215</f>
        <v>2159344.3515</v>
      </c>
      <c r="G18" s="48">
        <v>9407829.07</v>
      </c>
      <c r="H18" s="47">
        <v>8875428</v>
      </c>
    </row>
    <row r="19" spans="1:8" ht="15.75" customHeight="1">
      <c r="A19" s="42" t="s">
        <v>28</v>
      </c>
      <c r="B19" s="43">
        <v>34582</v>
      </c>
      <c r="C19" s="44">
        <v>31</v>
      </c>
      <c r="D19" s="38">
        <v>118580</v>
      </c>
      <c r="E19" s="48">
        <v>9348776.58</v>
      </c>
      <c r="F19" s="46">
        <f>E19*0.215</f>
        <v>2009986.9647</v>
      </c>
      <c r="G19" s="48">
        <v>8702961.74</v>
      </c>
      <c r="H19" s="47">
        <v>8653000</v>
      </c>
    </row>
    <row r="20" spans="1:8" ht="15.75" customHeight="1">
      <c r="A20" s="49" t="s">
        <v>29</v>
      </c>
      <c r="B20" s="50">
        <v>34607</v>
      </c>
      <c r="C20" s="44">
        <v>31</v>
      </c>
      <c r="D20" s="51">
        <v>88289</v>
      </c>
      <c r="E20" s="52">
        <v>7064843.37</v>
      </c>
      <c r="F20" s="53">
        <f>E20*0.215</f>
        <v>1518941.32455</v>
      </c>
      <c r="G20" s="52">
        <v>6378652.45</v>
      </c>
      <c r="H20" s="54">
        <v>6471978</v>
      </c>
    </row>
    <row r="21" spans="1:8" ht="15.75" customHeight="1" thickBot="1">
      <c r="A21" s="55" t="s">
        <v>30</v>
      </c>
      <c r="B21" s="56">
        <v>34696</v>
      </c>
      <c r="C21" s="44">
        <v>31</v>
      </c>
      <c r="D21" s="51">
        <v>117769</v>
      </c>
      <c r="E21" s="57">
        <v>9007833.21</v>
      </c>
      <c r="F21" s="58">
        <f>E21*0.215</f>
        <v>1936684.14015</v>
      </c>
      <c r="G21" s="57">
        <v>8324756.08</v>
      </c>
      <c r="H21" s="59">
        <v>8798137</v>
      </c>
    </row>
    <row r="22" spans="1:8" ht="18" customHeight="1" thickBot="1">
      <c r="A22" s="60" t="s">
        <v>31</v>
      </c>
      <c r="B22" s="61" t="s">
        <v>1</v>
      </c>
      <c r="C22" s="62"/>
      <c r="D22" s="63">
        <f>SUM(D8:D21)</f>
        <v>2175854</v>
      </c>
      <c r="E22" s="64">
        <f>SUM(E8:E21)</f>
        <v>124738922.22</v>
      </c>
      <c r="F22" s="64">
        <f>SUM(F8:F21)</f>
        <v>26682429.813299995</v>
      </c>
      <c r="G22" s="65">
        <f>SUM(G8:G21)</f>
        <v>118979293.85000001</v>
      </c>
      <c r="H22" s="64">
        <f>SUM(H8:H21)</f>
        <v>125432516</v>
      </c>
    </row>
    <row r="23" spans="1:8" ht="12.75">
      <c r="A23" s="66"/>
      <c r="B23" s="67"/>
      <c r="C23" s="68"/>
      <c r="D23" s="69"/>
      <c r="E23" s="70"/>
      <c r="F23" s="70"/>
      <c r="G23" s="70"/>
      <c r="H23" s="70"/>
    </row>
    <row r="24" spans="1:9" ht="12.75">
      <c r="A24" s="71"/>
      <c r="B24" s="71"/>
      <c r="C24" s="71"/>
      <c r="D24" s="71"/>
      <c r="E24" s="71"/>
      <c r="F24" s="71"/>
      <c r="G24" s="71"/>
      <c r="H24" s="71"/>
      <c r="I24" s="71"/>
    </row>
    <row r="26" spans="1:6" ht="15.75">
      <c r="A26" s="1" t="s">
        <v>0</v>
      </c>
      <c r="B26" s="2"/>
      <c r="C26" s="3"/>
      <c r="D26" s="3"/>
      <c r="E26" s="3"/>
      <c r="F26" s="5"/>
    </row>
    <row r="27" spans="1:6" ht="15.75">
      <c r="A27" s="1" t="s">
        <v>40</v>
      </c>
      <c r="B27" s="2"/>
      <c r="C27" s="3"/>
      <c r="D27" s="3"/>
      <c r="E27" s="3"/>
      <c r="F27" s="5"/>
    </row>
    <row r="28" spans="1:6" ht="15.75">
      <c r="A28" s="1" t="s">
        <v>32</v>
      </c>
      <c r="C28" s="72" t="s">
        <v>33</v>
      </c>
      <c r="D28" s="3"/>
      <c r="E28" s="3"/>
      <c r="F28" s="73"/>
    </row>
    <row r="29" spans="1:6" ht="12.75">
      <c r="A29" s="4"/>
      <c r="B29" s="14" t="s">
        <v>1</v>
      </c>
      <c r="C29" s="74"/>
      <c r="D29" s="5"/>
      <c r="E29" s="4"/>
      <c r="F29" s="75"/>
    </row>
    <row r="30" spans="1:6" ht="13.5" thickBot="1">
      <c r="A30" s="4"/>
      <c r="B30" s="14"/>
      <c r="C30" s="4"/>
      <c r="D30" s="4"/>
      <c r="E30" s="4"/>
      <c r="F30" s="75" t="s">
        <v>34</v>
      </c>
    </row>
    <row r="31" spans="1:6" ht="14.25" customHeight="1">
      <c r="A31" s="37" t="s">
        <v>35</v>
      </c>
      <c r="B31" s="20" t="s">
        <v>5</v>
      </c>
      <c r="C31" s="37" t="s">
        <v>36</v>
      </c>
      <c r="D31" s="37" t="s">
        <v>36</v>
      </c>
      <c r="E31" s="37" t="s">
        <v>36</v>
      </c>
      <c r="F31" s="75"/>
    </row>
    <row r="32" spans="1:6" ht="14.25" customHeight="1" thickBot="1">
      <c r="A32" s="76" t="s">
        <v>10</v>
      </c>
      <c r="B32" s="28" t="s">
        <v>11</v>
      </c>
      <c r="C32" s="31" t="s">
        <v>13</v>
      </c>
      <c r="D32" s="76" t="s">
        <v>37</v>
      </c>
      <c r="E32" s="31" t="s">
        <v>38</v>
      </c>
      <c r="F32" s="75"/>
    </row>
    <row r="33" spans="1:6" ht="15.75" customHeight="1">
      <c r="A33" s="35" t="s">
        <v>17</v>
      </c>
      <c r="B33" s="36">
        <v>35342</v>
      </c>
      <c r="C33" s="77">
        <f>D8+946406</f>
        <v>1115120</v>
      </c>
      <c r="D33" s="78">
        <f>E8+42058686</f>
        <v>49918750.5</v>
      </c>
      <c r="E33" s="79">
        <f aca="true" t="shared" si="1" ref="E33:E41">0.215*D33</f>
        <v>10732531.3575</v>
      </c>
      <c r="F33" s="80"/>
    </row>
    <row r="34" spans="1:7" ht="15.75" customHeight="1">
      <c r="A34" s="42" t="s">
        <v>18</v>
      </c>
      <c r="B34" s="43">
        <v>36880</v>
      </c>
      <c r="C34" s="79">
        <f>D9+1464338</f>
        <v>1726028</v>
      </c>
      <c r="D34" s="81">
        <f>E9+52228993</f>
        <v>61358299.95</v>
      </c>
      <c r="E34" s="79">
        <f t="shared" si="1"/>
        <v>13192034.48925</v>
      </c>
      <c r="F34" s="80"/>
      <c r="G34" s="18"/>
    </row>
    <row r="35" spans="1:6" ht="15.75" customHeight="1">
      <c r="A35" s="42" t="s">
        <v>19</v>
      </c>
      <c r="B35" s="43">
        <v>34524</v>
      </c>
      <c r="C35" s="79">
        <f>D10+1277192</f>
        <v>1511539</v>
      </c>
      <c r="D35" s="81">
        <f>E10+101958048</f>
        <v>121772835.14</v>
      </c>
      <c r="E35" s="79">
        <f t="shared" si="1"/>
        <v>26181159.5551</v>
      </c>
      <c r="F35" s="80"/>
    </row>
    <row r="36" spans="1:6" ht="15.75" customHeight="1">
      <c r="A36" s="42" t="s">
        <v>20</v>
      </c>
      <c r="B36" s="43">
        <v>34474</v>
      </c>
      <c r="C36" s="79">
        <f>D11+890060</f>
        <v>1045544</v>
      </c>
      <c r="D36" s="81">
        <f>E11+45497977</f>
        <v>53556401.99</v>
      </c>
      <c r="E36" s="79">
        <f t="shared" si="1"/>
        <v>11514626.42785</v>
      </c>
      <c r="F36" s="80"/>
    </row>
    <row r="37" spans="1:6" ht="15.75" customHeight="1">
      <c r="A37" s="42" t="s">
        <v>21</v>
      </c>
      <c r="B37" s="43">
        <v>38127</v>
      </c>
      <c r="C37" s="79">
        <f>D12+1372538</f>
        <v>1632761</v>
      </c>
      <c r="D37" s="81">
        <f>E12+61235640</f>
        <v>72937408.85</v>
      </c>
      <c r="E37" s="79">
        <f t="shared" si="1"/>
        <v>15681542.902749998</v>
      </c>
      <c r="F37" s="80"/>
    </row>
    <row r="38" spans="1:6" ht="16.5" customHeight="1">
      <c r="A38" s="49" t="s">
        <v>22</v>
      </c>
      <c r="B38" s="50">
        <v>35258</v>
      </c>
      <c r="C38" s="82">
        <f>D13+944372</f>
        <v>1125321</v>
      </c>
      <c r="D38" s="83">
        <f>E13+61976395</f>
        <v>75214042</v>
      </c>
      <c r="E38" s="82">
        <f t="shared" si="1"/>
        <v>16171019.03</v>
      </c>
      <c r="F38" s="75"/>
    </row>
    <row r="39" spans="1:6" ht="15.75" customHeight="1">
      <c r="A39" s="49" t="s">
        <v>23</v>
      </c>
      <c r="B39" s="50">
        <v>34909</v>
      </c>
      <c r="C39" s="82">
        <f>D14+365518</f>
        <v>427044</v>
      </c>
      <c r="D39" s="83">
        <f>E14+12505125</f>
        <v>14659745.3</v>
      </c>
      <c r="E39" s="82">
        <f t="shared" si="1"/>
        <v>3151845.2395</v>
      </c>
      <c r="F39" s="73"/>
    </row>
    <row r="40" spans="1:6" ht="15.75" customHeight="1">
      <c r="A40" s="49" t="s">
        <v>24</v>
      </c>
      <c r="B40" s="50">
        <v>34311</v>
      </c>
      <c r="C40" s="82">
        <f>D15+724464</f>
        <v>864364</v>
      </c>
      <c r="D40" s="83">
        <f>E15+42239121</f>
        <v>50339874.6</v>
      </c>
      <c r="E40" s="82">
        <f t="shared" si="1"/>
        <v>10823073.039</v>
      </c>
      <c r="F40" s="5"/>
    </row>
    <row r="41" spans="1:6" ht="15.75" customHeight="1">
      <c r="A41" s="49" t="s">
        <v>25</v>
      </c>
      <c r="B41" s="50">
        <v>34266</v>
      </c>
      <c r="C41" s="82">
        <f>D16+403578</f>
        <v>484586</v>
      </c>
      <c r="D41" s="83">
        <f>E16+21068602</f>
        <v>25737286.83</v>
      </c>
      <c r="E41" s="82">
        <f t="shared" si="1"/>
        <v>5533516.66845</v>
      </c>
      <c r="F41" s="5"/>
    </row>
    <row r="42" spans="1:6" ht="15.75" customHeight="1">
      <c r="A42" s="42" t="s">
        <v>26</v>
      </c>
      <c r="B42" s="43">
        <v>34887</v>
      </c>
      <c r="C42" s="79">
        <f>D17+562668</f>
        <v>669932</v>
      </c>
      <c r="D42" s="81">
        <f>E17+23950364</f>
        <v>28498312.8</v>
      </c>
      <c r="E42" s="82">
        <f>0.185*D42</f>
        <v>5272187.868</v>
      </c>
      <c r="F42" s="84"/>
    </row>
    <row r="43" spans="1:6" ht="15.75" customHeight="1">
      <c r="A43" s="42" t="s">
        <v>27</v>
      </c>
      <c r="B43" s="43">
        <v>34552</v>
      </c>
      <c r="C43" s="79">
        <f>D18+1005433</f>
        <v>1205544</v>
      </c>
      <c r="D43" s="81">
        <f>E18+48425528</f>
        <v>58468990.1</v>
      </c>
      <c r="E43" s="79">
        <f>0.215*D43</f>
        <v>12570832.8715</v>
      </c>
      <c r="F43" s="84"/>
    </row>
    <row r="44" spans="1:6" ht="15.75" customHeight="1">
      <c r="A44" s="42" t="s">
        <v>28</v>
      </c>
      <c r="B44" s="43">
        <v>34582</v>
      </c>
      <c r="C44" s="79">
        <f>D19+662612</f>
        <v>781192</v>
      </c>
      <c r="D44" s="81">
        <f>E19+45621514</f>
        <v>54970290.58</v>
      </c>
      <c r="E44" s="79">
        <f>0.215*D44</f>
        <v>11818612.4747</v>
      </c>
      <c r="F44" s="84"/>
    </row>
    <row r="45" spans="1:6" ht="16.5" customHeight="1">
      <c r="A45" s="49" t="s">
        <v>29</v>
      </c>
      <c r="B45" s="50">
        <v>34607</v>
      </c>
      <c r="C45" s="82">
        <f>D20+474892</f>
        <v>563181</v>
      </c>
      <c r="D45" s="83">
        <f>E20+33338696</f>
        <v>40403539.37</v>
      </c>
      <c r="E45" s="82">
        <f>0.215*D45</f>
        <v>8686760.96455</v>
      </c>
      <c r="F45" s="5"/>
    </row>
    <row r="46" spans="1:6" ht="15.75" customHeight="1" thickBot="1">
      <c r="A46" s="55" t="s">
        <v>30</v>
      </c>
      <c r="B46" s="56">
        <v>34696</v>
      </c>
      <c r="C46" s="82">
        <f>D21+594647</f>
        <v>712416</v>
      </c>
      <c r="D46" s="83">
        <f>E21+42353988</f>
        <v>51361821.21</v>
      </c>
      <c r="E46" s="82">
        <f>0.215*D46</f>
        <v>11042791.56015</v>
      </c>
      <c r="F46" s="5"/>
    </row>
    <row r="47" spans="1:6" ht="18" customHeight="1" thickBot="1">
      <c r="A47" s="60" t="s">
        <v>31</v>
      </c>
      <c r="B47" s="85"/>
      <c r="C47" s="63">
        <f>SUM(C33:C46)</f>
        <v>13864572</v>
      </c>
      <c r="D47" s="64">
        <f>SUM(D33:D46)</f>
        <v>759197599.22</v>
      </c>
      <c r="E47" s="64">
        <f>SUM(E33:E46)</f>
        <v>162372534.44829997</v>
      </c>
      <c r="F47" s="84"/>
    </row>
    <row r="48" spans="1:6" ht="12.75">
      <c r="A48" s="4"/>
      <c r="B48" s="14"/>
      <c r="C48" s="4"/>
      <c r="D48" s="4"/>
      <c r="E48" s="4"/>
      <c r="F48" s="5"/>
    </row>
  </sheetData>
  <printOptions horizontalCentered="1"/>
  <pageMargins left="0" right="0" top="0.5" bottom="0.5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2005-01-18T14:51:32Z</dcterms:created>
  <dcterms:modified xsi:type="dcterms:W3CDTF">2005-01-18T14:53:12Z</dcterms:modified>
  <cp:category/>
  <cp:version/>
  <cp:contentType/>
  <cp:contentStatus/>
</cp:coreProperties>
</file>