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February 2000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<sst xmlns="http://schemas.openxmlformats.org/spreadsheetml/2006/main" count="60" uniqueCount="37">
  <si>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</si>
  <si>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</si>
  <si>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</si>
  <si>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</si>
  <si>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</si>
  <si>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</si>
  <si>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</si>
  <si>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</si>
  <si>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</si>
  <si>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</si>
  <si>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</si>
  <si>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</si>
  <si>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</si>
  <si>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</si>
  <si>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</si>
  <si>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</si>
  <si>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</si>
  <si>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</si>
  <si>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</si>
  <si>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</si>
  <si>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</si>
  <si>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Prior Year</t>
  </si>
  <si>
    <t>Last Month's</t>
  </si>
  <si>
    <t xml:space="preserve">GRAND PALAIS </t>
  </si>
  <si>
    <t>BALLYS</t>
  </si>
  <si>
    <t>ISLE - BOSSIER</t>
  </si>
  <si>
    <t>ISLE - LC</t>
  </si>
  <si>
    <t>ARGOSY</t>
  </si>
  <si>
    <t xml:space="preserve">ARGOSY </t>
  </si>
  <si>
    <t>CASINO ROUGE</t>
  </si>
  <si>
    <t/>
  </si>
  <si>
    <t>FEBRUARY 2000</t>
  </si>
  <si>
    <t>JULY 1, 1999 - FEBRUARY 29, 2000</t>
  </si>
  <si>
    <t>Licensee</t>
  </si>
  <si>
    <t>CASINO GAMING FISCAL YEAR-TO-DATE ACTIVITY SUMMARY</t>
  </si>
  <si>
    <t>CASINO GAMING MONTHLY ACTIVITY SUMMARY</t>
  </si>
  <si>
    <t xml:space="preserve">Opening Date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</si>
</sst>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2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166" fontId="5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44" fontId="5" fillId="0" borderId="0" xfId="17" applyNumberFormat="1" applyFont="1" applyAlignment="1" applyProtection="1">
      <alignment/>
      <protection locked="0"/>
    </xf>
    <xf numFmtId="4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 quotePrefix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44" fontId="5" fillId="0" borderId="1" xfId="0" applyNumberFormat="1" applyFont="1" applyBorder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/>
      <protection locked="0"/>
    </xf>
    <xf numFmtId="166" fontId="6" fillId="0" borderId="2" xfId="0" applyNumberFormat="1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44" fontId="6" fillId="0" borderId="2" xfId="17" applyNumberFormat="1" applyFont="1" applyBorder="1" applyAlignment="1" applyProtection="1">
      <alignment horizontal="center"/>
      <protection locked="0"/>
    </xf>
    <xf numFmtId="44" fontId="6" fillId="0" borderId="2" xfId="0" applyNumberFormat="1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166" fontId="6" fillId="0" borderId="3" xfId="0" applyNumberFormat="1" applyFont="1" applyBorder="1" applyAlignment="1" applyProtection="1">
      <alignment horizontal="center"/>
      <protection locked="0"/>
    </xf>
    <xf numFmtId="44" fontId="6" fillId="0" borderId="3" xfId="17" applyNumberFormat="1" applyFont="1" applyBorder="1" applyAlignment="1" applyProtection="1">
      <alignment horizontal="center"/>
      <protection locked="0"/>
    </xf>
    <xf numFmtId="44" fontId="6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 horizontal="left"/>
      <protection locked="0"/>
    </xf>
    <xf numFmtId="38" fontId="6" fillId="0" borderId="0" xfId="0" applyNumberFormat="1" applyFont="1" applyBorder="1" applyAlignment="1" applyProtection="1">
      <alignment/>
      <protection locked="0"/>
    </xf>
    <xf numFmtId="7" fontId="6" fillId="0" borderId="2" xfId="0" applyNumberFormat="1" applyFont="1" applyBorder="1" applyAlignment="1" applyProtection="1">
      <alignment/>
      <protection locked="0"/>
    </xf>
    <xf numFmtId="44" fontId="6" fillId="0" borderId="4" xfId="0" applyNumberFormat="1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4" xfId="0" applyNumberFormat="1" applyFont="1" applyBorder="1" applyAlignment="1" applyProtection="1">
      <alignment horizontal="left"/>
      <protection locked="0"/>
    </xf>
    <xf numFmtId="166" fontId="6" fillId="0" borderId="4" xfId="0" applyNumberFormat="1" applyFont="1" applyBorder="1" applyAlignment="1" applyProtection="1">
      <alignment horizontal="center"/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7" fontId="6" fillId="0" borderId="4" xfId="0" applyNumberFormat="1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5" fillId="0" borderId="4" xfId="0" applyNumberFormat="1" applyFont="1" applyBorder="1" applyAlignment="1" applyProtection="1">
      <alignment horizontal="left"/>
      <protection locked="0"/>
    </xf>
    <xf numFmtId="166" fontId="5" fillId="0" borderId="4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/>
      <protection locked="0"/>
    </xf>
    <xf numFmtId="7" fontId="5" fillId="0" borderId="4" xfId="0" applyNumberFormat="1" applyFont="1" applyBorder="1" applyAlignment="1" applyProtection="1">
      <alignment/>
      <protection locked="0"/>
    </xf>
    <xf numFmtId="44" fontId="5" fillId="0" borderId="4" xfId="0" applyNumberFormat="1" applyFont="1" applyBorder="1" applyAlignment="1" applyProtection="1">
      <alignment/>
      <protection locked="0"/>
    </xf>
    <xf numFmtId="164" fontId="5" fillId="0" borderId="3" xfId="0" applyNumberFormat="1" applyFont="1" applyBorder="1" applyAlignment="1" applyProtection="1">
      <alignment horizontal="left"/>
      <protection locked="0"/>
    </xf>
    <xf numFmtId="166" fontId="5" fillId="0" borderId="3" xfId="0" applyNumberFormat="1" applyFont="1" applyBorder="1" applyAlignment="1" applyProtection="1">
      <alignment horizontal="center"/>
      <protection locked="0"/>
    </xf>
    <xf numFmtId="7" fontId="5" fillId="0" borderId="3" xfId="0" applyNumberFormat="1" applyFont="1" applyBorder="1" applyAlignment="1" applyProtection="1">
      <alignment/>
      <protection locked="0"/>
    </xf>
    <xf numFmtId="44" fontId="5" fillId="0" borderId="5" xfId="0" applyNumberFormat="1" applyFont="1" applyBorder="1" applyAlignment="1" applyProtection="1">
      <alignment/>
      <protection locked="0"/>
    </xf>
    <xf numFmtId="164" fontId="6" fillId="0" borderId="6" xfId="0" applyNumberFormat="1" applyFont="1" applyBorder="1" applyAlignment="1" applyProtection="1">
      <alignment/>
      <protection locked="0"/>
    </xf>
    <xf numFmtId="166" fontId="6" fillId="0" borderId="6" xfId="0" applyNumberFormat="1" applyFont="1" applyBorder="1" applyAlignment="1" applyProtection="1">
      <alignment horizontal="center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7" fontId="6" fillId="0" borderId="6" xfId="0" applyNumberFormat="1" applyFont="1" applyBorder="1" applyAlignment="1" applyProtection="1">
      <alignment/>
      <protection locked="0"/>
    </xf>
    <xf numFmtId="44" fontId="6" fillId="0" borderId="6" xfId="0" applyNumberFormat="1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44" fontId="6" fillId="0" borderId="0" xfId="17" applyNumberFormat="1" applyFont="1" applyBorder="1" applyAlignment="1" applyProtection="1">
      <alignment horizontal="center"/>
      <protection locked="0"/>
    </xf>
    <xf numFmtId="44" fontId="6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71" fontId="6" fillId="0" borderId="0" xfId="15" applyNumberFormat="1" applyFont="1" applyBorder="1" applyAlignment="1" applyProtection="1">
      <alignment/>
      <protection locked="0"/>
    </xf>
    <xf numFmtId="8" fontId="6" fillId="0" borderId="0" xfId="17" applyNumberFormat="1" applyFont="1" applyBorder="1" applyAlignment="1" applyProtection="1">
      <alignment/>
      <protection locked="0"/>
    </xf>
    <xf numFmtId="44" fontId="6" fillId="0" borderId="0" xfId="0" applyNumberFormat="1" applyFont="1" applyBorder="1" applyAlignment="1" applyProtection="1">
      <alignment/>
      <protection locked="0"/>
    </xf>
    <xf numFmtId="166" fontId="6" fillId="0" borderId="0" xfId="0" applyNumberFormat="1" applyFont="1" applyAlignment="1" applyProtection="1">
      <alignment horizontal="left"/>
      <protection locked="0"/>
    </xf>
    <xf numFmtId="7" fontId="5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39" fontId="5" fillId="0" borderId="0" xfId="0" applyNumberFormat="1" applyFont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44" fontId="6" fillId="0" borderId="0" xfId="17" applyNumberFormat="1" applyFont="1" applyAlignment="1" applyProtection="1">
      <alignment/>
      <protection locked="0"/>
    </xf>
    <xf numFmtId="44" fontId="6" fillId="0" borderId="0" xfId="0" applyNumberFormat="1" applyFont="1" applyAlignment="1" applyProtection="1">
      <alignment/>
      <protection locked="0"/>
    </xf>
    <xf numFmtId="37" fontId="6" fillId="0" borderId="4" xfId="0" applyNumberFormat="1" applyFont="1" applyBorder="1" applyAlignment="1" applyProtection="1">
      <alignment/>
      <protection locked="0"/>
    </xf>
    <xf numFmtId="39" fontId="6" fillId="0" borderId="4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/>
      <protection locked="0"/>
    </xf>
    <xf numFmtId="39" fontId="5" fillId="0" borderId="4" xfId="0" applyNumberFormat="1" applyFont="1" applyBorder="1" applyAlignment="1" applyProtection="1">
      <alignment/>
      <protection locked="0"/>
    </xf>
    <xf numFmtId="37" fontId="5" fillId="0" borderId="3" xfId="0" applyNumberFormat="1" applyFont="1" applyBorder="1" applyAlignment="1" applyProtection="1">
      <alignment/>
      <protection locked="0"/>
    </xf>
    <xf numFmtId="39" fontId="5" fillId="0" borderId="3" xfId="0" applyNumberFormat="1" applyFont="1" applyBorder="1" applyAlignment="1" applyProtection="1">
      <alignment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6" fontId="6" fillId="0" borderId="6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 locked="0"/>
    </xf>
    <xf numFmtId="44" fontId="5" fillId="0" borderId="0" xfId="17" applyNumberFormat="1" applyFont="1" applyBorder="1" applyAlignment="1" applyProtection="1">
      <alignment/>
      <protection locked="0"/>
    </xf>
    <xf numFmtId="44" fontId="5" fillId="0" borderId="0" xfId="0" applyNumberFormat="1" applyFont="1" applyBorder="1" applyAlignment="1" applyProtection="1">
      <alignment/>
      <protection locked="0"/>
    </xf>
    <xf numFmtId="171" fontId="6" fillId="0" borderId="0" xfId="15" applyNumberFormat="1" applyFont="1" applyBorder="1" applyAlignment="1" applyProtection="1">
      <alignment horizontal="center"/>
      <protection locked="0"/>
    </xf>
    <xf numFmtId="8" fontId="6" fillId="0" borderId="0" xfId="15" applyNumberFormat="1" applyFont="1" applyBorder="1" applyAlignment="1" applyProtection="1">
      <alignment/>
      <protection locked="0"/>
    </xf>
    <xf numFmtId="44" fontId="6" fillId="0" borderId="0" xfId="17" applyFont="1" applyBorder="1" applyAlignment="1" applyProtection="1">
      <alignment horizontal="right"/>
      <protection locked="0"/>
    </xf>
    <xf numFmtId="164" fontId="8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8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0.12890625" style="1" customWidth="1"/>
    <col min="2" max="2" width="17.50390625" style="1" customWidth="1"/>
    <col min="3" max="3" width="15.00390625" style="3" customWidth="1"/>
    <col min="4" max="4" width="12.375" style="1" customWidth="1"/>
    <col min="5" max="5" width="14.75390625" style="1" customWidth="1"/>
    <col min="6" max="6" width="15.625" style="1" customWidth="1"/>
    <col min="7" max="7" width="14.75390625" style="1" customWidth="1"/>
    <col min="8" max="8" width="15.50390625" style="5" customWidth="1"/>
    <col min="9" max="9" width="16.125" style="6" customWidth="1"/>
    <col min="10" max="12" width="15.625" style="7" customWidth="1"/>
    <col min="13" max="13" width="11.625" style="7" customWidth="1"/>
    <col min="14" max="16" width="15.625" style="7" customWidth="1"/>
    <col min="17" max="16384" width="9.625" style="7" customWidth="1"/>
  </cols>
  <sheetData>
    <row r="1" spans="2:7" ht="12.75">
      <c r="B1" s="2" t="s">
        <v>0</v>
      </c>
      <c r="E1" s="1" t="s">
        <v>14</v>
      </c>
      <c r="G1" s="4"/>
    </row>
    <row r="2" spans="2:7" ht="12.75">
      <c r="B2" s="2" t="s">
        <v>35</v>
      </c>
      <c r="G2" s="4"/>
    </row>
    <row r="3" spans="2:7" ht="12.75">
      <c r="B3" s="2" t="s">
        <v>1</v>
      </c>
      <c r="D3" s="8" t="s">
        <v>31</v>
      </c>
      <c r="G3" s="4"/>
    </row>
    <row r="4" spans="4:7" ht="12.75">
      <c r="D4" s="9"/>
      <c r="G4" s="4"/>
    </row>
    <row r="5" spans="7:9" ht="13.5" thickBot="1">
      <c r="G5" s="4"/>
      <c r="I5" s="10"/>
    </row>
    <row r="6" spans="2:9" ht="12.75">
      <c r="B6" s="11"/>
      <c r="C6" s="12"/>
      <c r="D6" s="13" t="s">
        <v>2</v>
      </c>
      <c r="E6" s="13" t="s">
        <v>3</v>
      </c>
      <c r="F6" s="13" t="s">
        <v>3</v>
      </c>
      <c r="G6" s="13" t="s">
        <v>3</v>
      </c>
      <c r="H6" s="14" t="s">
        <v>22</v>
      </c>
      <c r="I6" s="15" t="s">
        <v>20</v>
      </c>
    </row>
    <row r="7" spans="2:9" ht="13.5" thickBot="1">
      <c r="B7" s="16" t="s">
        <v>33</v>
      </c>
      <c r="C7" s="17" t="s">
        <v>36</v>
      </c>
      <c r="D7" s="16" t="s">
        <v>4</v>
      </c>
      <c r="E7" s="16" t="s">
        <v>5</v>
      </c>
      <c r="F7" s="16" t="s">
        <v>6</v>
      </c>
      <c r="G7" s="16" t="s">
        <v>7</v>
      </c>
      <c r="H7" s="18" t="s">
        <v>6</v>
      </c>
      <c r="I7" s="19" t="s">
        <v>21</v>
      </c>
    </row>
    <row r="8" spans="1:9" s="25" customFormat="1" ht="12.75">
      <c r="A8" s="20"/>
      <c r="B8" s="21" t="s">
        <v>13</v>
      </c>
      <c r="C8" s="12">
        <v>35342</v>
      </c>
      <c r="D8" s="13">
        <v>29</v>
      </c>
      <c r="E8" s="22">
        <v>259405</v>
      </c>
      <c r="F8" s="23">
        <v>12826091.66</v>
      </c>
      <c r="G8" s="23">
        <f aca="true" t="shared" si="0" ref="G8:G20">F8*0.185</f>
        <v>2372826.9570999998</v>
      </c>
      <c r="H8" s="23">
        <v>11471807.43</v>
      </c>
      <c r="I8" s="24">
        <v>10675895.88</v>
      </c>
    </row>
    <row r="9" spans="1:9" s="25" customFormat="1" ht="12.75">
      <c r="A9" s="26" t="s">
        <v>30</v>
      </c>
      <c r="B9" s="27" t="s">
        <v>9</v>
      </c>
      <c r="C9" s="28">
        <v>34442</v>
      </c>
      <c r="D9" s="29">
        <v>29</v>
      </c>
      <c r="E9" s="22">
        <v>200330</v>
      </c>
      <c r="F9" s="30">
        <v>12839905.34</v>
      </c>
      <c r="G9" s="30">
        <f t="shared" si="0"/>
        <v>2375382.4879</v>
      </c>
      <c r="H9" s="30">
        <v>11021147.22</v>
      </c>
      <c r="I9" s="24">
        <v>12269452.38</v>
      </c>
    </row>
    <row r="10" spans="1:9" s="25" customFormat="1" ht="12.75">
      <c r="A10" s="31"/>
      <c r="B10" s="27" t="s">
        <v>10</v>
      </c>
      <c r="C10" s="28">
        <v>34524</v>
      </c>
      <c r="D10" s="29">
        <v>29</v>
      </c>
      <c r="E10" s="22">
        <v>310608</v>
      </c>
      <c r="F10" s="30">
        <v>20804739.81</v>
      </c>
      <c r="G10" s="30">
        <f t="shared" si="0"/>
        <v>3848876.8648499995</v>
      </c>
      <c r="H10" s="30">
        <v>17895760.14</v>
      </c>
      <c r="I10" s="24">
        <v>18337188.01</v>
      </c>
    </row>
    <row r="11" spans="1:9" s="25" customFormat="1" ht="12.75">
      <c r="A11" s="20"/>
      <c r="B11" s="27" t="s">
        <v>25</v>
      </c>
      <c r="C11" s="28">
        <v>34474</v>
      </c>
      <c r="D11" s="29">
        <v>29</v>
      </c>
      <c r="E11" s="22">
        <v>218913</v>
      </c>
      <c r="F11" s="30">
        <v>12886829.33</v>
      </c>
      <c r="G11" s="30">
        <f t="shared" si="0"/>
        <v>2384063.42605</v>
      </c>
      <c r="H11" s="30">
        <v>11598803.38</v>
      </c>
      <c r="I11" s="24">
        <v>10703676.53</v>
      </c>
    </row>
    <row r="12" spans="2:9" ht="12.75">
      <c r="B12" s="32" t="s">
        <v>23</v>
      </c>
      <c r="C12" s="33">
        <v>35258</v>
      </c>
      <c r="D12" s="29">
        <v>29</v>
      </c>
      <c r="E12" s="34">
        <v>176920</v>
      </c>
      <c r="F12" s="35">
        <v>10576543.22</v>
      </c>
      <c r="G12" s="35">
        <f t="shared" si="0"/>
        <v>1956660.4957</v>
      </c>
      <c r="H12" s="35">
        <v>10479872.74</v>
      </c>
      <c r="I12" s="36">
        <v>10018384.97</v>
      </c>
    </row>
    <row r="13" spans="2:9" ht="12.75">
      <c r="B13" s="32" t="s">
        <v>26</v>
      </c>
      <c r="C13" s="33">
        <v>34909</v>
      </c>
      <c r="D13" s="29">
        <v>29</v>
      </c>
      <c r="E13" s="34">
        <v>106789</v>
      </c>
      <c r="F13" s="35">
        <v>4915603.41</v>
      </c>
      <c r="G13" s="35">
        <f t="shared" si="0"/>
        <v>909386.6308500001</v>
      </c>
      <c r="H13" s="35">
        <v>4816040.79</v>
      </c>
      <c r="I13" s="36">
        <v>4370910.48</v>
      </c>
    </row>
    <row r="14" spans="2:9" ht="12.75">
      <c r="B14" s="32" t="s">
        <v>8</v>
      </c>
      <c r="C14" s="33">
        <v>34311</v>
      </c>
      <c r="D14" s="29">
        <v>29</v>
      </c>
      <c r="E14" s="34">
        <v>142447</v>
      </c>
      <c r="F14" s="35">
        <v>7951967.43</v>
      </c>
      <c r="G14" s="35">
        <f t="shared" si="0"/>
        <v>1471113.97455</v>
      </c>
      <c r="H14" s="35">
        <v>7431897.1</v>
      </c>
      <c r="I14" s="36">
        <v>7648008.66</v>
      </c>
    </row>
    <row r="15" spans="2:9" ht="12.75">
      <c r="B15" s="32" t="s">
        <v>19</v>
      </c>
      <c r="C15" s="33">
        <v>34266</v>
      </c>
      <c r="D15" s="29">
        <v>29</v>
      </c>
      <c r="E15" s="34">
        <v>88052</v>
      </c>
      <c r="F15" s="35">
        <v>4159279.19</v>
      </c>
      <c r="G15" s="35">
        <f>F15*0.185</f>
        <v>769466.65015</v>
      </c>
      <c r="H15" s="35">
        <v>3427245.06</v>
      </c>
      <c r="I15" s="36">
        <v>2829141.15</v>
      </c>
    </row>
    <row r="16" spans="1:9" s="25" customFormat="1" ht="12.75">
      <c r="A16" s="20"/>
      <c r="B16" s="27" t="s">
        <v>24</v>
      </c>
      <c r="C16" s="28">
        <v>34887</v>
      </c>
      <c r="D16" s="29">
        <v>29</v>
      </c>
      <c r="E16" s="22">
        <v>124031</v>
      </c>
      <c r="F16" s="30">
        <v>5689430.65</v>
      </c>
      <c r="G16" s="30">
        <f t="shared" si="0"/>
        <v>1052544.67025</v>
      </c>
      <c r="H16" s="30">
        <v>5626614.37</v>
      </c>
      <c r="I16" s="24">
        <v>8138623.51</v>
      </c>
    </row>
    <row r="17" spans="1:9" s="25" customFormat="1" ht="12.75">
      <c r="A17" s="20"/>
      <c r="B17" s="27" t="s">
        <v>11</v>
      </c>
      <c r="C17" s="28">
        <v>34552</v>
      </c>
      <c r="D17" s="29">
        <v>29</v>
      </c>
      <c r="E17" s="22">
        <v>147669</v>
      </c>
      <c r="F17" s="30">
        <v>7898330.9</v>
      </c>
      <c r="G17" s="30">
        <f t="shared" si="0"/>
        <v>1461191.2165</v>
      </c>
      <c r="H17" s="30">
        <v>7470998.31</v>
      </c>
      <c r="I17" s="24">
        <v>8139115.66</v>
      </c>
    </row>
    <row r="18" spans="1:9" s="25" customFormat="1" ht="12.75">
      <c r="A18" s="20"/>
      <c r="B18" s="27" t="s">
        <v>12</v>
      </c>
      <c r="C18" s="28">
        <v>34582</v>
      </c>
      <c r="D18" s="29">
        <v>29</v>
      </c>
      <c r="E18" s="22">
        <v>139621</v>
      </c>
      <c r="F18" s="30">
        <v>9597101.25</v>
      </c>
      <c r="G18" s="30">
        <f t="shared" si="0"/>
        <v>1775463.73125</v>
      </c>
      <c r="H18" s="30">
        <v>9054239.92</v>
      </c>
      <c r="I18" s="24">
        <v>9988532.61</v>
      </c>
    </row>
    <row r="19" spans="2:9" ht="12.75">
      <c r="B19" s="32" t="s">
        <v>28</v>
      </c>
      <c r="C19" s="33">
        <v>34607</v>
      </c>
      <c r="D19" s="29">
        <v>29</v>
      </c>
      <c r="E19" s="34">
        <v>101492</v>
      </c>
      <c r="F19" s="35">
        <v>6073336.18</v>
      </c>
      <c r="G19" s="35">
        <f t="shared" si="0"/>
        <v>1123567.1933</v>
      </c>
      <c r="H19" s="35">
        <v>6159101.15</v>
      </c>
      <c r="I19" s="36">
        <v>4518966.48</v>
      </c>
    </row>
    <row r="20" spans="2:9" ht="13.5" thickBot="1">
      <c r="B20" s="37" t="s">
        <v>29</v>
      </c>
      <c r="C20" s="38">
        <v>34696</v>
      </c>
      <c r="D20" s="29">
        <v>29</v>
      </c>
      <c r="E20" s="34">
        <v>132661</v>
      </c>
      <c r="F20" s="39">
        <v>8080148.18</v>
      </c>
      <c r="G20" s="35">
        <f t="shared" si="0"/>
        <v>1494827.4133</v>
      </c>
      <c r="H20" s="39">
        <v>8050299.11</v>
      </c>
      <c r="I20" s="40">
        <v>6904956.36</v>
      </c>
    </row>
    <row r="21" spans="1:9" s="25" customFormat="1" ht="13.5" thickBot="1">
      <c r="A21" s="20"/>
      <c r="B21" s="41"/>
      <c r="C21" s="42" t="s">
        <v>14</v>
      </c>
      <c r="D21" s="41"/>
      <c r="E21" s="43">
        <f>SUM(E8:E20)</f>
        <v>2148938</v>
      </c>
      <c r="F21" s="44">
        <f>SUM(F8:F20)</f>
        <v>124299306.55000001</v>
      </c>
      <c r="G21" s="44">
        <f>SUM(G8:G20)</f>
        <v>22995371.711749997</v>
      </c>
      <c r="H21" s="44">
        <f>SUM(H8:H20)</f>
        <v>114503826.72000001</v>
      </c>
      <c r="I21" s="45">
        <f>SUM(I8:I20)</f>
        <v>114542852.68</v>
      </c>
    </row>
    <row r="22" spans="1:9" s="52" customFormat="1" ht="12.75">
      <c r="A22" s="46"/>
      <c r="B22" s="49"/>
      <c r="C22" s="48"/>
      <c r="D22" s="49"/>
      <c r="E22" s="49"/>
      <c r="F22" s="49"/>
      <c r="G22" s="49"/>
      <c r="H22" s="50"/>
      <c r="I22" s="51"/>
    </row>
    <row r="23" spans="2:9" ht="12.75">
      <c r="B23" s="7"/>
      <c r="C23" s="7"/>
      <c r="D23" s="7"/>
      <c r="E23" s="7"/>
      <c r="F23" s="7"/>
      <c r="G23" s="7"/>
      <c r="H23" s="7"/>
      <c r="I23" s="7"/>
    </row>
    <row r="24" spans="2:9" ht="12.75">
      <c r="B24" s="7"/>
      <c r="C24" s="7"/>
      <c r="D24" s="7"/>
      <c r="E24" s="7"/>
      <c r="F24" s="7"/>
      <c r="G24" s="7"/>
      <c r="H24" s="7"/>
      <c r="I24" s="7"/>
    </row>
    <row r="25" s="25" customFormat="1" ht="12.75">
      <c r="A25" s="20"/>
    </row>
    <row r="26" spans="2:9" ht="12.75">
      <c r="B26" s="47"/>
      <c r="C26" s="48"/>
      <c r="D26" s="49"/>
      <c r="E26" s="49"/>
      <c r="F26" s="49"/>
      <c r="G26" s="49"/>
      <c r="H26" s="50"/>
      <c r="I26" s="51"/>
    </row>
    <row r="27" spans="2:9" ht="12.75">
      <c r="B27" s="49"/>
      <c r="C27" s="48"/>
      <c r="D27" s="49"/>
      <c r="E27" s="49"/>
      <c r="F27" s="49"/>
      <c r="G27" s="49"/>
      <c r="H27" s="50"/>
      <c r="I27" s="51"/>
    </row>
    <row r="28" spans="1:9" s="25" customFormat="1" ht="12.75">
      <c r="A28" s="20"/>
      <c r="B28" s="53"/>
      <c r="C28" s="48"/>
      <c r="D28" s="54"/>
      <c r="E28" s="55"/>
      <c r="F28" s="56"/>
      <c r="G28" s="56"/>
      <c r="H28" s="56"/>
      <c r="I28" s="57"/>
    </row>
    <row r="29" spans="2:7" ht="12.75">
      <c r="B29" s="2" t="s">
        <v>0</v>
      </c>
      <c r="G29" s="4"/>
    </row>
    <row r="30" spans="2:7" ht="12.75">
      <c r="B30" s="2" t="s">
        <v>34</v>
      </c>
      <c r="G30" s="4"/>
    </row>
    <row r="31" spans="2:7" ht="12.75">
      <c r="B31" s="2" t="s">
        <v>15</v>
      </c>
      <c r="C31" s="58" t="s">
        <v>32</v>
      </c>
      <c r="D31" s="4"/>
      <c r="G31" s="59"/>
    </row>
    <row r="32" spans="4:7" ht="12.75">
      <c r="D32" s="60"/>
      <c r="E32" s="4"/>
      <c r="G32" s="61"/>
    </row>
    <row r="33" ht="13.5" thickBot="1">
      <c r="G33" s="61"/>
    </row>
    <row r="34" spans="1:7" ht="12.75">
      <c r="A34" s="4"/>
      <c r="B34" s="11"/>
      <c r="C34" s="12"/>
      <c r="D34" s="13" t="s">
        <v>16</v>
      </c>
      <c r="E34" s="13" t="s">
        <v>16</v>
      </c>
      <c r="F34" s="13" t="s">
        <v>16</v>
      </c>
      <c r="G34" s="61"/>
    </row>
    <row r="35" spans="1:7" ht="13.5" thickBot="1">
      <c r="A35" s="4"/>
      <c r="B35" s="16" t="s">
        <v>33</v>
      </c>
      <c r="C35" s="17" t="s">
        <v>36</v>
      </c>
      <c r="D35" s="16" t="s">
        <v>5</v>
      </c>
      <c r="E35" s="16" t="s">
        <v>17</v>
      </c>
      <c r="F35" s="16" t="s">
        <v>18</v>
      </c>
      <c r="G35" s="61"/>
    </row>
    <row r="36" spans="1:9" s="25" customFormat="1" ht="12.75">
      <c r="A36" s="31"/>
      <c r="B36" s="21" t="s">
        <v>13</v>
      </c>
      <c r="C36" s="12">
        <v>35342</v>
      </c>
      <c r="D36" s="62">
        <f>E8+1758188</f>
        <v>2017593</v>
      </c>
      <c r="E36" s="23">
        <f>F8+80719153.99</f>
        <v>93545245.64999999</v>
      </c>
      <c r="F36" s="23">
        <f aca="true" t="shared" si="1" ref="F36:F48">0.185*E36</f>
        <v>17305870.445249997</v>
      </c>
      <c r="G36" s="63"/>
      <c r="H36" s="64"/>
      <c r="I36" s="65"/>
    </row>
    <row r="37" spans="1:9" s="25" customFormat="1" ht="12.75">
      <c r="A37" s="31"/>
      <c r="B37" s="27" t="s">
        <v>9</v>
      </c>
      <c r="C37" s="28">
        <v>34442</v>
      </c>
      <c r="D37" s="66">
        <f>E9+1291408</f>
        <v>1491738</v>
      </c>
      <c r="E37" s="30">
        <f>F9+79274970.04</f>
        <v>92114875.38000001</v>
      </c>
      <c r="F37" s="67">
        <f t="shared" si="1"/>
        <v>17041251.9453</v>
      </c>
      <c r="G37" s="63"/>
      <c r="H37" s="64"/>
      <c r="I37" s="65"/>
    </row>
    <row r="38" spans="1:9" s="25" customFormat="1" ht="12.75">
      <c r="A38" s="31"/>
      <c r="B38" s="27" t="s">
        <v>10</v>
      </c>
      <c r="C38" s="28">
        <v>34524</v>
      </c>
      <c r="D38" s="66">
        <f>E10+2089735</f>
        <v>2400343</v>
      </c>
      <c r="E38" s="30">
        <f>F10+134764122.91</f>
        <v>155568862.72</v>
      </c>
      <c r="F38" s="67">
        <f t="shared" si="1"/>
        <v>28780239.6032</v>
      </c>
      <c r="G38" s="63"/>
      <c r="H38" s="64"/>
      <c r="I38" s="65"/>
    </row>
    <row r="39" spans="1:9" s="25" customFormat="1" ht="12.75">
      <c r="A39" s="31"/>
      <c r="B39" s="27" t="s">
        <v>25</v>
      </c>
      <c r="C39" s="28">
        <v>34474</v>
      </c>
      <c r="D39" s="66">
        <f>E11+1509715</f>
        <v>1728628</v>
      </c>
      <c r="E39" s="30">
        <f>F11+84870281.18</f>
        <v>97757110.51</v>
      </c>
      <c r="F39" s="67">
        <f t="shared" si="1"/>
        <v>18085065.44435</v>
      </c>
      <c r="G39" s="63"/>
      <c r="H39" s="64"/>
      <c r="I39" s="65"/>
    </row>
    <row r="40" spans="1:7" ht="12.75">
      <c r="A40" s="4" t="s">
        <v>14</v>
      </c>
      <c r="B40" s="32" t="s">
        <v>23</v>
      </c>
      <c r="C40" s="33">
        <v>35258</v>
      </c>
      <c r="D40" s="68">
        <f>E12+1113332</f>
        <v>1290252</v>
      </c>
      <c r="E40" s="35">
        <f>F12+70993853.39</f>
        <v>81570396.61</v>
      </c>
      <c r="F40" s="69">
        <f t="shared" si="1"/>
        <v>15090523.372849999</v>
      </c>
      <c r="G40" s="61"/>
    </row>
    <row r="41" spans="1:7" ht="12.75">
      <c r="A41" s="4"/>
      <c r="B41" s="32" t="s">
        <v>26</v>
      </c>
      <c r="C41" s="33">
        <v>34909</v>
      </c>
      <c r="D41" s="68">
        <f>E13+676829</f>
        <v>783618</v>
      </c>
      <c r="E41" s="35">
        <f>F13+32063159.91</f>
        <v>36978763.32</v>
      </c>
      <c r="F41" s="69">
        <f t="shared" si="1"/>
        <v>6841071.2142</v>
      </c>
      <c r="G41" s="59"/>
    </row>
    <row r="42" spans="1:7" ht="12.75">
      <c r="A42" s="4"/>
      <c r="B42" s="32" t="s">
        <v>8</v>
      </c>
      <c r="C42" s="33">
        <v>34311</v>
      </c>
      <c r="D42" s="68">
        <f>E14+943527</f>
        <v>1085974</v>
      </c>
      <c r="E42" s="35">
        <f>F14+50634055.64</f>
        <v>58586023.07</v>
      </c>
      <c r="F42" s="69">
        <f t="shared" si="1"/>
        <v>10838414.26795</v>
      </c>
      <c r="G42" s="4"/>
    </row>
    <row r="43" spans="1:7" ht="12.75">
      <c r="A43" s="4"/>
      <c r="B43" s="32" t="s">
        <v>19</v>
      </c>
      <c r="C43" s="33">
        <v>34266</v>
      </c>
      <c r="D43" s="68">
        <f>E15+544758</f>
        <v>632810</v>
      </c>
      <c r="E43" s="35">
        <f>F15+23115023.91</f>
        <v>27274303.1</v>
      </c>
      <c r="F43" s="69">
        <f t="shared" si="1"/>
        <v>5045746.0735</v>
      </c>
      <c r="G43" s="4"/>
    </row>
    <row r="44" spans="1:9" s="25" customFormat="1" ht="12.75">
      <c r="A44" s="31"/>
      <c r="B44" s="27" t="s">
        <v>24</v>
      </c>
      <c r="C44" s="28">
        <v>34887</v>
      </c>
      <c r="D44" s="66">
        <f>E16+1014135</f>
        <v>1138166</v>
      </c>
      <c r="E44" s="30">
        <f>F16+46722587.09</f>
        <v>52412017.74</v>
      </c>
      <c r="F44" s="67">
        <f t="shared" si="1"/>
        <v>9696223.2819</v>
      </c>
      <c r="G44" s="31"/>
      <c r="H44" s="64"/>
      <c r="I44" s="65"/>
    </row>
    <row r="45" spans="1:9" s="25" customFormat="1" ht="12.75">
      <c r="A45" s="31"/>
      <c r="B45" s="27" t="s">
        <v>11</v>
      </c>
      <c r="C45" s="28">
        <v>34552</v>
      </c>
      <c r="D45" s="66">
        <f>E17+1145972</f>
        <v>1293641</v>
      </c>
      <c r="E45" s="30">
        <f>F17+57818792.38</f>
        <v>65717123.28</v>
      </c>
      <c r="F45" s="67">
        <f t="shared" si="1"/>
        <v>12157667.8068</v>
      </c>
      <c r="G45" s="31"/>
      <c r="H45" s="64"/>
      <c r="I45" s="65"/>
    </row>
    <row r="46" spans="1:9" s="25" customFormat="1" ht="12.75">
      <c r="A46" s="31"/>
      <c r="B46" s="27" t="s">
        <v>12</v>
      </c>
      <c r="C46" s="28">
        <v>34582</v>
      </c>
      <c r="D46" s="66">
        <f>E18+1048610</f>
        <v>1188231</v>
      </c>
      <c r="E46" s="30">
        <f>F18+65625145.34</f>
        <v>75222246.59</v>
      </c>
      <c r="F46" s="67">
        <f t="shared" si="1"/>
        <v>13916115.61915</v>
      </c>
      <c r="G46" s="31"/>
      <c r="H46" s="64"/>
      <c r="I46" s="65"/>
    </row>
    <row r="47" spans="1:7" ht="12.75">
      <c r="A47" s="4"/>
      <c r="B47" s="32" t="s">
        <v>27</v>
      </c>
      <c r="C47" s="33">
        <v>34607</v>
      </c>
      <c r="D47" s="68">
        <f>E19+646485</f>
        <v>747977</v>
      </c>
      <c r="E47" s="35">
        <f>F19+34846782.1</f>
        <v>40920118.28</v>
      </c>
      <c r="F47" s="69">
        <f t="shared" si="1"/>
        <v>7570221.881800001</v>
      </c>
      <c r="G47" s="4"/>
    </row>
    <row r="48" spans="1:7" ht="13.5" thickBot="1">
      <c r="A48" s="4"/>
      <c r="B48" s="37" t="s">
        <v>29</v>
      </c>
      <c r="C48" s="38">
        <v>34696</v>
      </c>
      <c r="D48" s="70">
        <f>E20+934757</f>
        <v>1067418</v>
      </c>
      <c r="E48" s="39">
        <f>F20+52638508.96</f>
        <v>60718657.14</v>
      </c>
      <c r="F48" s="71">
        <f t="shared" si="1"/>
        <v>11232951.5709</v>
      </c>
      <c r="G48" s="4"/>
    </row>
    <row r="49" spans="1:9" s="25" customFormat="1" ht="13.5" thickBot="1">
      <c r="A49" s="31"/>
      <c r="B49" s="72"/>
      <c r="C49" s="73"/>
      <c r="D49" s="43">
        <f>SUM(D36:D48)</f>
        <v>16866389</v>
      </c>
      <c r="E49" s="44">
        <f>SUM(E36:E48)</f>
        <v>938385743.3900001</v>
      </c>
      <c r="F49" s="44">
        <f>SUM(F36:F48)</f>
        <v>173601362.52715</v>
      </c>
      <c r="G49" s="31"/>
      <c r="H49" s="64"/>
      <c r="I49" s="65"/>
    </row>
    <row r="50" spans="1:7" ht="12.75">
      <c r="A50" s="4"/>
      <c r="G50" s="4"/>
    </row>
    <row r="51" spans="2:7" ht="12.75">
      <c r="B51" s="2"/>
      <c r="G51" s="4"/>
    </row>
    <row r="52" spans="1:9" s="52" customFormat="1" ht="12.75">
      <c r="A52" s="74"/>
      <c r="B52" s="49"/>
      <c r="C52" s="48"/>
      <c r="D52" s="49"/>
      <c r="E52" s="49"/>
      <c r="F52" s="49"/>
      <c r="G52" s="75"/>
      <c r="H52" s="76"/>
      <c r="I52" s="77"/>
    </row>
    <row r="53" spans="1:7" ht="12.75">
      <c r="A53" s="4"/>
      <c r="B53" s="7"/>
      <c r="C53" s="7"/>
      <c r="D53" s="7"/>
      <c r="E53" s="7"/>
      <c r="F53" s="7"/>
      <c r="G53" s="61"/>
    </row>
    <row r="54" spans="1:7" ht="12.75">
      <c r="A54" s="4"/>
      <c r="B54" s="7"/>
      <c r="C54" s="7"/>
      <c r="D54" s="7"/>
      <c r="E54" s="7"/>
      <c r="F54" s="7"/>
      <c r="G54" s="61"/>
    </row>
    <row r="55" spans="1:9" s="25" customFormat="1" ht="12.75">
      <c r="A55" s="20"/>
      <c r="G55" s="56"/>
      <c r="H55" s="56"/>
      <c r="I55" s="57"/>
    </row>
    <row r="56" spans="1:9" s="52" customFormat="1" ht="12.75">
      <c r="A56" s="74"/>
      <c r="B56" s="47"/>
      <c r="C56" s="48"/>
      <c r="D56" s="49"/>
      <c r="E56" s="49"/>
      <c r="F56" s="49"/>
      <c r="G56" s="75"/>
      <c r="H56" s="76"/>
      <c r="I56" s="77"/>
    </row>
    <row r="57" spans="1:9" s="52" customFormat="1" ht="12.75">
      <c r="A57" s="74"/>
      <c r="B57" s="49"/>
      <c r="C57" s="48"/>
      <c r="D57" s="49"/>
      <c r="E57" s="49"/>
      <c r="F57" s="49"/>
      <c r="G57" s="75"/>
      <c r="H57" s="76"/>
      <c r="I57" s="77"/>
    </row>
    <row r="58" spans="1:9" s="81" customFormat="1" ht="12.75">
      <c r="A58" s="53"/>
      <c r="B58" s="53"/>
      <c r="C58" s="48"/>
      <c r="D58" s="78"/>
      <c r="E58" s="79"/>
      <c r="F58" s="80"/>
      <c r="G58" s="56"/>
      <c r="H58" s="56"/>
      <c r="I58" s="57"/>
    </row>
  </sheetData>
  <printOptions horizontalCentered="1"/>
  <pageMargins left="0" right="0" top="1" bottom="0" header="0.5" footer="0.5"/>
  <pageSetup horizontalDpi="300" verticalDpi="300" orientation="landscape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2002-04-29T15:10:06Z</cp:lastPrinted>
  <dcterms:created xsi:type="dcterms:W3CDTF">1998-04-06T18:16:31Z</dcterms:created>
  <dcterms:modified xsi:type="dcterms:W3CDTF">2002-04-29T15:10:30Z</dcterms:modified>
  <cp:category/>
  <cp:version/>
  <cp:contentType/>
  <cp:contentStatus/>
</cp:coreProperties>
</file>