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<sst xmlns="http://schemas.openxmlformats.org/spreadsheetml/2006/main" count="66" uniqueCount="41">
  <si>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</si>
  <si>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</si>
  <si>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</si>
  <si>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</si>
  <si>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NOVEMBER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</si>
  <si>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</si>
  <si>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</si>
  <si>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</si>
  <si>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</si>
  <si>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</si>
  <si>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</si>
  <si>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</si>
  <si>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</si>
  <si>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</si>
  <si>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</si>
  <si>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</si>
  <si>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</si>
  <si>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</si>
  <si>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</si>
  <si>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</si>
  <si>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</si>
  <si>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</si>
  <si>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</si>
  <si>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</si>
  <si>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</si>
  <si>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</si>
  <si>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</si>
  <si>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</si>
  <si>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</si>
  <si>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</si>
  <si>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</si>
  <si>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</si>
  <si>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</si>
  <si>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</si>
  <si>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2009 -  NOVEMBER 30,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</si>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</sst>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</numFmts>
  <fonts count="52">
    <font>
      <sz val="10"/>
      <name val="Courier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</borders>
  <cellStyleXfs count="62">
    <xf numFmtId="164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44" fontId="4" fillId="0" borderId="0" xfId="44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8" fillId="0" borderId="0" xfId="0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center"/>
      <protection/>
    </xf>
    <xf numFmtId="44" fontId="4" fillId="0" borderId="0" xfId="0" applyNumberFormat="1" applyFont="1" applyFill="1" applyAlignment="1" applyProtection="1">
      <alignment/>
      <protection/>
    </xf>
    <xf numFmtId="44" fontId="4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0" fillId="0" borderId="10" xfId="0" applyNumberFormat="1" applyFont="1" applyFill="1" applyBorder="1" applyAlignment="1" applyProtection="1">
      <alignment horizontal="center"/>
      <protection/>
    </xf>
    <xf numFmtId="165" fontId="10" fillId="0" borderId="11" xfId="0" applyNumberFormat="1" applyFont="1" applyFill="1" applyBorder="1" applyAlignment="1" applyProtection="1">
      <alignment horizontal="center"/>
      <protection/>
    </xf>
    <xf numFmtId="164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1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>
      <alignment horizontal="center"/>
      <protection/>
    </xf>
    <xf numFmtId="44" fontId="10" fillId="0" borderId="10" xfId="44" applyNumberFormat="1" applyFont="1" applyFill="1" applyBorder="1" applyAlignment="1" applyProtection="1">
      <alignment horizontal="center"/>
      <protection/>
    </xf>
    <xf numFmtId="44" fontId="10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0" fillId="0" borderId="13" xfId="0" applyNumberFormat="1" applyFont="1" applyFill="1" applyBorder="1" applyAlignment="1" applyProtection="1">
      <alignment horizontal="center"/>
      <protection/>
    </xf>
    <xf numFmtId="165" fontId="10" fillId="0" borderId="14" xfId="0" applyNumberFormat="1" applyFont="1" applyFill="1" applyBorder="1" applyAlignment="1" applyProtection="1">
      <alignment horizontal="center"/>
      <protection/>
    </xf>
    <xf numFmtId="164" fontId="11" fillId="0" borderId="15" xfId="0" applyNumberFormat="1" applyFont="1" applyFill="1" applyBorder="1" applyAlignment="1" applyProtection="1">
      <alignment horizontal="center"/>
      <protection/>
    </xf>
    <xf numFmtId="164" fontId="11" fillId="0" borderId="14" xfId="0" applyNumberFormat="1" applyFont="1" applyFill="1" applyBorder="1" applyAlignment="1" applyProtection="1">
      <alignment horizontal="center"/>
      <protection/>
    </xf>
    <xf numFmtId="164" fontId="10" fillId="0" borderId="14" xfId="0" applyNumberFormat="1" applyFont="1" applyFill="1" applyBorder="1" applyAlignment="1" applyProtection="1">
      <alignment horizontal="center"/>
      <protection/>
    </xf>
    <xf numFmtId="164" fontId="10" fillId="0" borderId="16" xfId="0" applyNumberFormat="1" applyFont="1" applyFill="1" applyBorder="1" applyAlignment="1" applyProtection="1">
      <alignment horizontal="center"/>
      <protection/>
    </xf>
    <xf numFmtId="44" fontId="10" fillId="0" borderId="13" xfId="44" applyNumberFormat="1" applyFont="1" applyFill="1" applyBorder="1" applyAlignment="1" applyProtection="1">
      <alignment horizontal="center"/>
      <protection/>
    </xf>
    <xf numFmtId="44" fontId="10" fillId="0" borderId="14" xfId="0" applyNumberFormat="1" applyFont="1" applyFill="1" applyBorder="1" applyAlignment="1" applyProtection="1">
      <alignment horizontal="center"/>
      <protection/>
    </xf>
    <xf numFmtId="164" fontId="12" fillId="0" borderId="11" xfId="0" applyNumberFormat="1" applyFont="1" applyFill="1" applyBorder="1" applyAlignment="1" applyProtection="1">
      <alignment horizontal="left"/>
      <protection/>
    </xf>
    <xf numFmtId="165" fontId="12" fillId="0" borderId="11" xfId="0" applyNumberFormat="1" applyFont="1" applyFill="1" applyBorder="1" applyAlignment="1" applyProtection="1">
      <alignment horizontal="center"/>
      <protection/>
    </xf>
    <xf numFmtId="164" fontId="12" fillId="0" borderId="11" xfId="0" applyNumberFormat="1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66" fontId="12" fillId="0" borderId="11" xfId="0" applyNumberFormat="1" applyFont="1" applyFill="1" applyBorder="1" applyAlignment="1">
      <alignment horizontal="right"/>
    </xf>
    <xf numFmtId="5" fontId="12" fillId="0" borderId="11" xfId="0" applyNumberFormat="1" applyFont="1" applyFill="1" applyBorder="1" applyAlignment="1" applyProtection="1">
      <alignment horizontal="right"/>
      <protection locked="0"/>
    </xf>
    <xf numFmtId="166" fontId="12" fillId="0" borderId="16" xfId="0" applyNumberFormat="1" applyFont="1" applyFill="1" applyBorder="1" applyAlignment="1" applyProtection="1">
      <alignment horizontal="right"/>
      <protection locked="0"/>
    </xf>
    <xf numFmtId="164" fontId="12" fillId="0" borderId="16" xfId="0" applyNumberFormat="1" applyFont="1" applyFill="1" applyBorder="1" applyAlignment="1" applyProtection="1">
      <alignment horizontal="left"/>
      <protection/>
    </xf>
    <xf numFmtId="165" fontId="12" fillId="0" borderId="16" xfId="0" applyNumberFormat="1" applyFont="1" applyFill="1" applyBorder="1" applyAlignment="1" applyProtection="1">
      <alignment horizontal="center"/>
      <protection/>
    </xf>
    <xf numFmtId="164" fontId="12" fillId="0" borderId="16" xfId="0" applyNumberFormat="1" applyFont="1" applyFill="1" applyBorder="1" applyAlignment="1" applyProtection="1">
      <alignment horizontal="center"/>
      <protection/>
    </xf>
    <xf numFmtId="166" fontId="12" fillId="0" borderId="16" xfId="0" applyNumberFormat="1" applyFont="1" applyFill="1" applyBorder="1" applyAlignment="1">
      <alignment horizontal="right"/>
    </xf>
    <xf numFmtId="5" fontId="12" fillId="0" borderId="16" xfId="0" applyNumberFormat="1" applyFont="1" applyFill="1" applyBorder="1" applyAlignment="1" applyProtection="1">
      <alignment horizontal="right"/>
      <protection locked="0"/>
    </xf>
    <xf numFmtId="166" fontId="12" fillId="0" borderId="16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 applyProtection="1">
      <alignment horizontal="left"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center"/>
      <protection/>
    </xf>
    <xf numFmtId="38" fontId="5" fillId="0" borderId="0" xfId="0" applyNumberFormat="1" applyFont="1" applyFill="1" applyBorder="1" applyAlignment="1" applyProtection="1">
      <alignment horizontal="right"/>
      <protection/>
    </xf>
    <xf numFmtId="166" fontId="5" fillId="0" borderId="16" xfId="0" applyNumberFormat="1" applyFont="1" applyFill="1" applyBorder="1" applyAlignment="1">
      <alignment horizontal="right"/>
    </xf>
    <xf numFmtId="5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left"/>
      <protection/>
    </xf>
    <xf numFmtId="165" fontId="5" fillId="0" borderId="14" xfId="0" applyNumberFormat="1" applyFont="1" applyFill="1" applyBorder="1" applyAlignment="1" applyProtection="1">
      <alignment horizontal="center"/>
      <protection/>
    </xf>
    <xf numFmtId="164" fontId="13" fillId="0" borderId="17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164" fontId="13" fillId="0" borderId="17" xfId="0" applyNumberFormat="1" applyFont="1" applyFill="1" applyBorder="1" applyAlignment="1" applyProtection="1">
      <alignment/>
      <protection/>
    </xf>
    <xf numFmtId="37" fontId="13" fillId="0" borderId="17" xfId="0" applyNumberFormat="1" applyFont="1" applyFill="1" applyBorder="1" applyAlignment="1" applyProtection="1">
      <alignment horizontal="right"/>
      <protection/>
    </xf>
    <xf numFmtId="5" fontId="13" fillId="0" borderId="17" xfId="0" applyNumberFormat="1" applyFont="1" applyFill="1" applyBorder="1" applyAlignment="1" applyProtection="1">
      <alignment horizontal="right"/>
      <protection/>
    </xf>
    <xf numFmtId="5" fontId="13" fillId="0" borderId="1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5" fontId="10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left"/>
      <protection/>
    </xf>
    <xf numFmtId="7" fontId="4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center"/>
      <protection/>
    </xf>
    <xf numFmtId="37" fontId="12" fillId="0" borderId="11" xfId="0" applyNumberFormat="1" applyFont="1" applyFill="1" applyBorder="1" applyAlignment="1" applyProtection="1">
      <alignment horizontal="right"/>
      <protection/>
    </xf>
    <xf numFmtId="37" fontId="12" fillId="0" borderId="10" xfId="0" applyNumberFormat="1" applyFont="1" applyFill="1" applyBorder="1" applyAlignment="1" applyProtection="1">
      <alignment horizontal="right"/>
      <protection/>
    </xf>
    <xf numFmtId="37" fontId="12" fillId="0" borderId="16" xfId="0" applyNumberFormat="1" applyFont="1" applyFill="1" applyBorder="1" applyAlignment="1" applyProtection="1">
      <alignment horizontal="right"/>
      <protection/>
    </xf>
    <xf numFmtId="39" fontId="10" fillId="0" borderId="0" xfId="0" applyNumberFormat="1" applyFont="1" applyFill="1" applyAlignment="1" applyProtection="1">
      <alignment/>
      <protection/>
    </xf>
    <xf numFmtId="37" fontId="12" fillId="0" borderId="18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 horizontal="right"/>
      <protection/>
    </xf>
    <xf numFmtId="37" fontId="5" fillId="0" borderId="18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/>
      <protection/>
    </xf>
    <xf numFmtId="165" fontId="13" fillId="0" borderId="17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zoomScalePageLayoutView="0" workbookViewId="0" topLeftCell="A1">
      <selection activeCell="A13" sqref="A13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5" width="14.87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8" ht="17.2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9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8" ht="15.75" customHeight="1">
      <c r="A8" s="35" t="s">
        <v>18</v>
      </c>
      <c r="B8" s="36">
        <v>35342</v>
      </c>
      <c r="C8" s="37">
        <v>30</v>
      </c>
      <c r="D8" s="38">
        <v>102588</v>
      </c>
      <c r="E8" s="39">
        <v>6520059.94</v>
      </c>
      <c r="F8" s="40">
        <f>E8*0.215</f>
        <v>1401812.8871000002</v>
      </c>
      <c r="G8" s="39">
        <v>7521948.44</v>
      </c>
      <c r="H8" s="41">
        <v>6913413.01</v>
      </c>
    </row>
    <row r="9" spans="1:8" ht="15.75" customHeight="1">
      <c r="A9" s="42" t="s">
        <v>19</v>
      </c>
      <c r="B9" s="43">
        <v>36880</v>
      </c>
      <c r="C9" s="44">
        <f>C8</f>
        <v>30</v>
      </c>
      <c r="D9" s="38">
        <v>247984</v>
      </c>
      <c r="E9" s="45">
        <v>11933501.67</v>
      </c>
      <c r="F9" s="46">
        <f>E9*0.215</f>
        <v>2565702.85905</v>
      </c>
      <c r="G9" s="45">
        <v>12048247.25</v>
      </c>
      <c r="H9" s="47">
        <v>11445810.8</v>
      </c>
    </row>
    <row r="10" spans="1:8" ht="15.75" customHeight="1">
      <c r="A10" s="42" t="s">
        <v>20</v>
      </c>
      <c r="B10" s="43">
        <v>34524</v>
      </c>
      <c r="C10" s="44">
        <f aca="true" t="shared" si="0" ref="C10:C19">C9</f>
        <v>30</v>
      </c>
      <c r="D10" s="38">
        <v>175885</v>
      </c>
      <c r="E10" s="45">
        <v>18068028.05</v>
      </c>
      <c r="F10" s="46">
        <f aca="true" t="shared" si="1" ref="F10:F19">E10*0.215</f>
        <v>3884626.03075</v>
      </c>
      <c r="G10" s="45">
        <v>17140350.33</v>
      </c>
      <c r="H10" s="47">
        <v>22155749.06</v>
      </c>
    </row>
    <row r="11" spans="1:8" ht="15.75" customHeight="1">
      <c r="A11" s="42" t="s">
        <v>21</v>
      </c>
      <c r="B11" s="43">
        <v>34474</v>
      </c>
      <c r="C11" s="44">
        <f t="shared" si="0"/>
        <v>30</v>
      </c>
      <c r="D11" s="38">
        <v>91163</v>
      </c>
      <c r="E11" s="45">
        <v>6020100.34</v>
      </c>
      <c r="F11" s="46">
        <f t="shared" si="1"/>
        <v>1294321.5731</v>
      </c>
      <c r="G11" s="45">
        <v>6498608.13</v>
      </c>
      <c r="H11" s="47">
        <v>7622929.15</v>
      </c>
    </row>
    <row r="12" spans="1:8" ht="15.75" customHeight="1">
      <c r="A12" s="42" t="s">
        <v>22</v>
      </c>
      <c r="B12" s="43">
        <v>38127</v>
      </c>
      <c r="C12" s="44">
        <f t="shared" si="0"/>
        <v>30</v>
      </c>
      <c r="D12" s="38">
        <v>141642</v>
      </c>
      <c r="E12" s="45">
        <v>9284182.61</v>
      </c>
      <c r="F12" s="46">
        <f t="shared" si="1"/>
        <v>1996099.26115</v>
      </c>
      <c r="G12" s="45">
        <v>9893689.97</v>
      </c>
      <c r="H12" s="47">
        <v>10560424.37</v>
      </c>
    </row>
    <row r="13" spans="1:8" ht="15.75" customHeight="1">
      <c r="A13" s="48" t="s">
        <v>23</v>
      </c>
      <c r="B13" s="49">
        <v>35258</v>
      </c>
      <c r="C13" s="50">
        <f t="shared" si="0"/>
        <v>30</v>
      </c>
      <c r="D13" s="51">
        <v>126448</v>
      </c>
      <c r="E13" s="52">
        <v>9364625.96</v>
      </c>
      <c r="F13" s="53">
        <f t="shared" si="1"/>
        <v>2013394.5814000003</v>
      </c>
      <c r="G13" s="52">
        <v>9713672.53</v>
      </c>
      <c r="H13" s="54">
        <v>11096389.37</v>
      </c>
    </row>
    <row r="14" spans="1:8" ht="15.75" customHeight="1">
      <c r="A14" s="48" t="s">
        <v>24</v>
      </c>
      <c r="B14" s="49">
        <v>34909</v>
      </c>
      <c r="C14" s="50">
        <f t="shared" si="0"/>
        <v>30</v>
      </c>
      <c r="D14" s="51">
        <v>28895</v>
      </c>
      <c r="E14" s="52">
        <v>1050518.8</v>
      </c>
      <c r="F14" s="53">
        <f t="shared" si="1"/>
        <v>225861.54200000002</v>
      </c>
      <c r="G14" s="52">
        <v>1809653.66</v>
      </c>
      <c r="H14" s="54">
        <v>2096210.28</v>
      </c>
    </row>
    <row r="15" spans="1:8" ht="15.75" customHeight="1">
      <c r="A15" s="48" t="s">
        <v>25</v>
      </c>
      <c r="B15" s="49">
        <v>38495</v>
      </c>
      <c r="C15" s="50">
        <f t="shared" si="0"/>
        <v>30</v>
      </c>
      <c r="D15" s="51">
        <v>380548</v>
      </c>
      <c r="E15" s="52">
        <v>23438076.52</v>
      </c>
      <c r="F15" s="53">
        <f t="shared" si="1"/>
        <v>5039186.4518</v>
      </c>
      <c r="G15" s="52">
        <v>27587690.27</v>
      </c>
      <c r="H15" s="54">
        <v>30146836.28</v>
      </c>
    </row>
    <row r="16" spans="1:8" ht="15.75" customHeight="1">
      <c r="A16" s="42" t="s">
        <v>26</v>
      </c>
      <c r="B16" s="43">
        <v>39218</v>
      </c>
      <c r="C16" s="44">
        <f t="shared" si="0"/>
        <v>30</v>
      </c>
      <c r="D16" s="38">
        <v>43057</v>
      </c>
      <c r="E16" s="45">
        <v>3310619.59</v>
      </c>
      <c r="F16" s="46">
        <f t="shared" si="1"/>
        <v>711783.21185</v>
      </c>
      <c r="G16" s="45">
        <v>3757045.93</v>
      </c>
      <c r="H16" s="47">
        <v>5247608.66</v>
      </c>
    </row>
    <row r="17" spans="1:8" ht="15" customHeight="1">
      <c r="A17" s="42" t="s">
        <v>27</v>
      </c>
      <c r="B17" s="43">
        <v>34552</v>
      </c>
      <c r="C17" s="44">
        <f t="shared" si="0"/>
        <v>30</v>
      </c>
      <c r="D17" s="38">
        <v>166712</v>
      </c>
      <c r="E17" s="45">
        <v>11738352.6</v>
      </c>
      <c r="F17" s="46">
        <f t="shared" si="1"/>
        <v>2523745.809</v>
      </c>
      <c r="G17" s="45">
        <v>12356787.23</v>
      </c>
      <c r="H17" s="47">
        <v>13906777.21</v>
      </c>
    </row>
    <row r="18" spans="1:8" ht="15.75" customHeight="1">
      <c r="A18" s="42" t="s">
        <v>28</v>
      </c>
      <c r="B18" s="43">
        <v>34582</v>
      </c>
      <c r="C18" s="44">
        <f t="shared" si="0"/>
        <v>30</v>
      </c>
      <c r="D18" s="38">
        <v>86714</v>
      </c>
      <c r="E18" s="45">
        <v>7480662.14</v>
      </c>
      <c r="F18" s="46">
        <f t="shared" si="1"/>
        <v>1608342.3601</v>
      </c>
      <c r="G18" s="45">
        <v>7856673.83</v>
      </c>
      <c r="H18" s="47">
        <v>9160787.41</v>
      </c>
    </row>
    <row r="19" spans="1:8" ht="15.75" customHeight="1">
      <c r="A19" s="48" t="s">
        <v>29</v>
      </c>
      <c r="B19" s="49">
        <v>34607</v>
      </c>
      <c r="C19" s="50">
        <f t="shared" si="0"/>
        <v>30</v>
      </c>
      <c r="D19" s="51">
        <v>64795</v>
      </c>
      <c r="E19" s="52">
        <v>5480141.78</v>
      </c>
      <c r="F19" s="53">
        <f t="shared" si="1"/>
        <v>1178230.4827</v>
      </c>
      <c r="G19" s="52">
        <v>5966550.51</v>
      </c>
      <c r="H19" s="54">
        <v>7099779.85</v>
      </c>
    </row>
    <row r="20" spans="1:8" ht="15.75" customHeight="1" thickBot="1">
      <c r="A20" s="55" t="s">
        <v>30</v>
      </c>
      <c r="B20" s="56">
        <v>34696</v>
      </c>
      <c r="C20" s="50">
        <f>C9</f>
        <v>30</v>
      </c>
      <c r="D20" s="51">
        <v>88025</v>
      </c>
      <c r="E20" s="52">
        <v>9105265.23</v>
      </c>
      <c r="F20" s="53">
        <f>E20*0.215</f>
        <v>1957632.0244500001</v>
      </c>
      <c r="G20" s="52">
        <v>9974919.4</v>
      </c>
      <c r="H20" s="54">
        <v>11576429.74</v>
      </c>
    </row>
    <row r="21" spans="1:8" ht="18" customHeight="1" thickBot="1">
      <c r="A21" s="57" t="s">
        <v>31</v>
      </c>
      <c r="B21" s="58" t="s">
        <v>1</v>
      </c>
      <c r="C21" s="59"/>
      <c r="D21" s="60">
        <f>SUM(D8:D20)</f>
        <v>1744456</v>
      </c>
      <c r="E21" s="61">
        <f>SUM(E8:E20)</f>
        <v>122794135.23</v>
      </c>
      <c r="F21" s="61">
        <f>SUM(F8:F20)</f>
        <v>26400739.07445</v>
      </c>
      <c r="G21" s="62">
        <f>SUM(G8:G20)</f>
        <v>132125837.48000002</v>
      </c>
      <c r="H21" s="61">
        <f>SUM(H8:H20)</f>
        <v>149029145.19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6.5" customHeight="1">
      <c r="A27" s="1" t="s">
        <v>0</v>
      </c>
      <c r="B27" s="2"/>
      <c r="C27" s="3"/>
      <c r="D27" s="3"/>
      <c r="E27" s="3"/>
      <c r="F27" s="5"/>
    </row>
    <row r="28" spans="1:6" ht="18" customHeight="1">
      <c r="A28" s="1" t="s">
        <v>32</v>
      </c>
      <c r="B28" s="2"/>
      <c r="C28" s="3"/>
      <c r="D28" s="3"/>
      <c r="E28" s="3"/>
      <c r="F28" s="5"/>
    </row>
    <row r="29" spans="1:6" ht="16.5" customHeight="1">
      <c r="A29" s="1" t="s">
        <v>33</v>
      </c>
      <c r="C29" s="73" t="s">
        <v>34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35</v>
      </c>
    </row>
    <row r="32" spans="1:6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76"/>
    </row>
    <row r="33" spans="1:6" ht="14.25" customHeight="1" thickBot="1">
      <c r="A33" s="77" t="s">
        <v>11</v>
      </c>
      <c r="B33" s="28" t="s">
        <v>12</v>
      </c>
      <c r="C33" s="31" t="s">
        <v>14</v>
      </c>
      <c r="D33" s="77" t="s">
        <v>38</v>
      </c>
      <c r="E33" s="31" t="s">
        <v>39</v>
      </c>
      <c r="F33" s="76"/>
    </row>
    <row r="34" spans="1:6" ht="15.75" customHeight="1">
      <c r="A34" s="35" t="s">
        <v>18</v>
      </c>
      <c r="B34" s="36">
        <v>35342</v>
      </c>
      <c r="C34" s="78">
        <f>D8+475034</f>
        <v>577622</v>
      </c>
      <c r="D34" s="79">
        <f>E8+31704370</f>
        <v>38224429.94</v>
      </c>
      <c r="E34" s="80">
        <f>0.215*D34</f>
        <v>8218252.4371</v>
      </c>
      <c r="F34" s="81"/>
    </row>
    <row r="35" spans="1:7" ht="15.75" customHeight="1">
      <c r="A35" s="42" t="s">
        <v>19</v>
      </c>
      <c r="B35" s="43">
        <v>36880</v>
      </c>
      <c r="C35" s="80">
        <f>D9+1110809</f>
        <v>1358793</v>
      </c>
      <c r="D35" s="82">
        <f>E9+52198488</f>
        <v>64131989.67</v>
      </c>
      <c r="E35" s="80">
        <f aca="true" t="shared" si="2" ref="E35:E46">0.215*D35</f>
        <v>13788377.77905</v>
      </c>
      <c r="F35" s="81"/>
      <c r="G35" s="18"/>
    </row>
    <row r="36" spans="1:6" ht="15.75" customHeight="1">
      <c r="A36" s="42" t="s">
        <v>20</v>
      </c>
      <c r="B36" s="43">
        <v>34524</v>
      </c>
      <c r="C36" s="80">
        <f>D10+745255</f>
        <v>921140</v>
      </c>
      <c r="D36" s="82">
        <f>E10+79275482</f>
        <v>97343510.05</v>
      </c>
      <c r="E36" s="80">
        <f t="shared" si="2"/>
        <v>20928854.660749998</v>
      </c>
      <c r="F36" s="81"/>
    </row>
    <row r="37" spans="1:6" ht="15.75" customHeight="1">
      <c r="A37" s="42" t="s">
        <v>21</v>
      </c>
      <c r="B37" s="43">
        <v>34474</v>
      </c>
      <c r="C37" s="80">
        <f>D11+440407</f>
        <v>531570</v>
      </c>
      <c r="D37" s="82">
        <f>E11+27412814</f>
        <v>33432914.34</v>
      </c>
      <c r="E37" s="80">
        <f t="shared" si="2"/>
        <v>7188076.583099999</v>
      </c>
      <c r="F37" s="81"/>
    </row>
    <row r="38" spans="1:6" ht="15.75" customHeight="1">
      <c r="A38" s="42" t="s">
        <v>22</v>
      </c>
      <c r="B38" s="43">
        <v>38127</v>
      </c>
      <c r="C38" s="80">
        <f>D12+649444</f>
        <v>791086</v>
      </c>
      <c r="D38" s="82">
        <f>E12+41236583</f>
        <v>50520765.61</v>
      </c>
      <c r="E38" s="80">
        <f t="shared" si="2"/>
        <v>10861964.60615</v>
      </c>
      <c r="F38" s="81"/>
    </row>
    <row r="39" spans="1:6" ht="16.5" customHeight="1">
      <c r="A39" s="48" t="s">
        <v>40</v>
      </c>
      <c r="B39" s="49">
        <v>35258</v>
      </c>
      <c r="C39" s="83">
        <f>D13+609976</f>
        <v>736424</v>
      </c>
      <c r="D39" s="84">
        <f>E13+43506340</f>
        <v>52870965.96</v>
      </c>
      <c r="E39" s="83">
        <f t="shared" si="2"/>
        <v>11367257.6814</v>
      </c>
      <c r="F39" s="76"/>
    </row>
    <row r="40" spans="1:6" ht="15.75" customHeight="1">
      <c r="A40" s="48" t="s">
        <v>24</v>
      </c>
      <c r="B40" s="49">
        <v>34909</v>
      </c>
      <c r="C40" s="83">
        <f>D14+189442</f>
        <v>218337</v>
      </c>
      <c r="D40" s="84">
        <f>E14+7613060</f>
        <v>8663578.8</v>
      </c>
      <c r="E40" s="83">
        <f t="shared" si="2"/>
        <v>1862669.442</v>
      </c>
      <c r="F40" s="74"/>
    </row>
    <row r="41" spans="1:6" ht="15.75" customHeight="1">
      <c r="A41" s="48" t="s">
        <v>25</v>
      </c>
      <c r="B41" s="49">
        <v>38495</v>
      </c>
      <c r="C41" s="83">
        <f>D15+1671741</f>
        <v>2052289</v>
      </c>
      <c r="D41" s="84">
        <f>E15+112828460</f>
        <v>136266536.52</v>
      </c>
      <c r="E41" s="83">
        <f t="shared" si="2"/>
        <v>29297305.351800002</v>
      </c>
      <c r="F41" s="5"/>
    </row>
    <row r="42" spans="1:6" ht="15.75" customHeight="1">
      <c r="A42" s="42" t="s">
        <v>26</v>
      </c>
      <c r="B42" s="43">
        <v>39218</v>
      </c>
      <c r="C42" s="80">
        <f>D16+194478</f>
        <v>237535</v>
      </c>
      <c r="D42" s="82">
        <f>E16+15797297</f>
        <v>19107916.59</v>
      </c>
      <c r="E42" s="80">
        <f t="shared" si="2"/>
        <v>4108202.06685</v>
      </c>
      <c r="F42" s="5"/>
    </row>
    <row r="43" spans="1:6" ht="15.75" customHeight="1">
      <c r="A43" s="42" t="s">
        <v>27</v>
      </c>
      <c r="B43" s="43">
        <v>34552</v>
      </c>
      <c r="C43" s="80">
        <f>D17+639835</f>
        <v>806547</v>
      </c>
      <c r="D43" s="82">
        <f>E17+47611090</f>
        <v>59349442.6</v>
      </c>
      <c r="E43" s="80">
        <f t="shared" si="2"/>
        <v>12760130.159</v>
      </c>
      <c r="F43" s="85"/>
    </row>
    <row r="44" spans="1:6" ht="15.75" customHeight="1">
      <c r="A44" s="42" t="s">
        <v>28</v>
      </c>
      <c r="B44" s="43">
        <v>34582</v>
      </c>
      <c r="C44" s="80">
        <f>D18+360811</f>
        <v>447525</v>
      </c>
      <c r="D44" s="82">
        <f>E18+33633443</f>
        <v>41114105.14</v>
      </c>
      <c r="E44" s="80">
        <f t="shared" si="2"/>
        <v>8839532.6051</v>
      </c>
      <c r="F44" s="85"/>
    </row>
    <row r="45" spans="1:6" ht="16.5" customHeight="1">
      <c r="A45" s="48" t="s">
        <v>29</v>
      </c>
      <c r="B45" s="49">
        <v>34607</v>
      </c>
      <c r="C45" s="83">
        <f>D19+306249</f>
        <v>371044</v>
      </c>
      <c r="D45" s="84">
        <f>E19+24511324</f>
        <v>29991465.78</v>
      </c>
      <c r="E45" s="83">
        <f t="shared" si="2"/>
        <v>6448165.1427</v>
      </c>
      <c r="F45" s="5"/>
    </row>
    <row r="46" spans="1:6" ht="15.75" customHeight="1" thickBot="1">
      <c r="A46" s="55" t="s">
        <v>30</v>
      </c>
      <c r="B46" s="56">
        <v>34696</v>
      </c>
      <c r="C46" s="83">
        <f>D20+393556</f>
        <v>481581</v>
      </c>
      <c r="D46" s="84">
        <f>E20+40528795</f>
        <v>49634060.230000004</v>
      </c>
      <c r="E46" s="83">
        <f t="shared" si="2"/>
        <v>10671322.949450001</v>
      </c>
      <c r="F46" s="5"/>
    </row>
    <row r="47" spans="1:6" ht="18" customHeight="1" thickBot="1">
      <c r="A47" s="57" t="s">
        <v>31</v>
      </c>
      <c r="B47" s="86"/>
      <c r="C47" s="60">
        <f>SUM(C34:C46)</f>
        <v>9531493</v>
      </c>
      <c r="D47" s="61">
        <f>SUM(D34:D46)</f>
        <v>680651681.2299999</v>
      </c>
      <c r="E47" s="61">
        <f>SUM(E34:E46)</f>
        <v>146340111.46445</v>
      </c>
      <c r="F47" s="85"/>
    </row>
    <row r="48" spans="1:6" ht="12.75">
      <c r="A48" s="4"/>
      <c r="B48" s="14"/>
      <c r="C48" s="4"/>
      <c r="D48" s="4"/>
      <c r="E48" s="4"/>
      <c r="F48" s="5"/>
    </row>
  </sheetData>
  <sheetProtection/>
  <printOptions horizontalCentered="1"/>
  <pageMargins left="0" right="0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2009-12-14T20:34:49Z</dcterms:created>
  <dcterms:modified xsi:type="dcterms:W3CDTF">2009-12-15T14:58:08Z</dcterms:modified>
  <cp:category/>
  <cp:version/>
  <cp:contentType/>
  <cp:contentStatus/>
</cp:coreProperties>
</file>