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April 200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<sst xmlns="http://schemas.openxmlformats.org/spreadsheetml/2006/main" count="70" uniqueCount="44">
  <si>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</si>
  <si>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</si>
  <si>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</si>
  <si>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</si>
  <si>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</si>
  <si>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</si>
  <si>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</si>
  <si>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</si>
  <si>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</si>
  <si>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</si>
  <si>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</si>
  <si>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</si>
  <si>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</si>
  <si>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</si>
  <si>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</si>
  <si>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</si>
  <si>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</si>
  <si>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</si>
  <si>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</si>
  <si>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</si>
  <si>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</si>
  <si>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</si>
  <si>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</si>
  <si>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</si>
  <si>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</si>
  <si>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</si>
  <si>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</si>
  <si>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</si>
  <si>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</si>
  <si>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</si>
  <si>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</si>
  <si>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</si>
  <si>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</si>
  <si>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</si>
  <si>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</si>
  <si>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</si>
  <si>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</si>
  <si>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</si>
  <si>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</si>
  <si>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t xml:space="preserve">APRIL 2001 </t>
  </si>
  <si>
    <t>JULY 1, 2000 - APRIL 30, 2001</t>
  </si>
  <si>
    <t>Revised on 6/30/01 due to revisions in 12/00 and 1/01 Monthly Revenue numbers</t>
  </si>
  <si>
    <t>for Hollywood.</t>
  </si>
  <si>
    <t>REVISED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</si>
</sst>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0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5" fontId="5" fillId="0" borderId="3" xfId="0" applyNumberFormat="1" applyFont="1" applyBorder="1" applyAlignment="1" applyProtection="1">
      <alignment/>
      <protection/>
    </xf>
    <xf numFmtId="164" fontId="6" fillId="0" borderId="5" xfId="0" applyNumberFormat="1" applyFont="1" applyBorder="1" applyAlignment="1" applyProtection="1">
      <alignment horizontal="center"/>
      <protection/>
    </xf>
    <xf numFmtId="166" fontId="6" fillId="0" borderId="5" xfId="0" applyNumberFormat="1" applyFont="1" applyBorder="1" applyAlignment="1" applyProtection="1">
      <alignment horizontal="center"/>
      <protection/>
    </xf>
    <xf numFmtId="164" fontId="6" fillId="0" borderId="5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5" fontId="6" fillId="0" borderId="5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44" fontId="6" fillId="0" borderId="0" xfId="17" applyNumberFormat="1" applyFont="1" applyBorder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71" fontId="6" fillId="0" borderId="0" xfId="15" applyNumberFormat="1" applyFont="1" applyBorder="1" applyAlignment="1" applyProtection="1">
      <alignment/>
      <protection/>
    </xf>
    <xf numFmtId="8" fontId="6" fillId="0" borderId="0" xfId="17" applyNumberFormat="1" applyFont="1" applyBorder="1" applyAlignment="1" applyProtection="1">
      <alignment/>
      <protection/>
    </xf>
    <xf numFmtId="4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5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44" fontId="5" fillId="0" borderId="0" xfId="17" applyNumberFormat="1" applyFont="1" applyBorder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6" fontId="6" fillId="0" borderId="0" xfId="17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right"/>
      <protection/>
    </xf>
    <xf numFmtId="3" fontId="6" fillId="0" borderId="2" xfId="0" applyNumberFormat="1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/>
    </xf>
    <xf numFmtId="3" fontId="5" fillId="0" borderId="4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/>
      <protection locked="0"/>
    </xf>
    <xf numFmtId="164" fontId="11" fillId="0" borderId="0" xfId="0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6" fontId="13" fillId="0" borderId="0" xfId="0" applyNumberFormat="1" applyFont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6" fontId="13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164" fontId="14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6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0.12890625" style="1" customWidth="1"/>
    <col min="2" max="2" width="17.50390625" style="12" customWidth="1"/>
    <col min="3" max="3" width="15.00390625" style="11" customWidth="1"/>
    <col min="4" max="4" width="12.375" style="12" customWidth="1"/>
    <col min="5" max="5" width="15.375" style="12" customWidth="1"/>
    <col min="6" max="6" width="15.625" style="12" customWidth="1"/>
    <col min="7" max="7" width="14.75390625" style="12" customWidth="1"/>
    <col min="8" max="8" width="15.50390625" style="14" customWidth="1"/>
    <col min="9" max="9" width="16.125" style="17" customWidth="1"/>
    <col min="10" max="12" width="15.625" style="3" customWidth="1"/>
    <col min="13" max="13" width="11.625" style="3" customWidth="1"/>
    <col min="14" max="16" width="15.625" style="3" customWidth="1"/>
    <col min="17" max="16384" width="9.625" style="3" customWidth="1"/>
  </cols>
  <sheetData>
    <row r="1" spans="2:9" ht="12.75">
      <c r="B1" s="10" t="s">
        <v>0</v>
      </c>
      <c r="E1" s="12" t="s">
        <v>14</v>
      </c>
      <c r="G1" s="13"/>
      <c r="I1" s="15"/>
    </row>
    <row r="2" spans="2:7" ht="12.75">
      <c r="B2" s="10" t="s">
        <v>29</v>
      </c>
      <c r="F2" s="16"/>
      <c r="G2" s="13"/>
    </row>
    <row r="3" spans="2:7" ht="18">
      <c r="B3" s="10" t="s">
        <v>1</v>
      </c>
      <c r="D3" s="84" t="s">
        <v>39</v>
      </c>
      <c r="E3" s="83"/>
      <c r="F3" s="82"/>
      <c r="G3" s="13"/>
    </row>
    <row r="4" spans="4:7" ht="12.75">
      <c r="D4" s="18"/>
      <c r="G4" s="13"/>
    </row>
    <row r="5" spans="7:9" ht="13.5" thickBot="1">
      <c r="G5" s="13"/>
      <c r="I5" s="19"/>
    </row>
    <row r="6" spans="2:12" ht="12.75">
      <c r="B6" s="20" t="s">
        <v>32</v>
      </c>
      <c r="C6" s="21"/>
      <c r="D6" s="20" t="s">
        <v>2</v>
      </c>
      <c r="E6" s="20" t="s">
        <v>3</v>
      </c>
      <c r="F6" s="20" t="s">
        <v>3</v>
      </c>
      <c r="G6" s="20" t="s">
        <v>3</v>
      </c>
      <c r="H6" s="22" t="s">
        <v>21</v>
      </c>
      <c r="I6" s="23" t="s">
        <v>20</v>
      </c>
      <c r="K6" s="8"/>
      <c r="L6" s="8"/>
    </row>
    <row r="7" spans="2:12" ht="13.5" thickBot="1">
      <c r="B7" s="24" t="s">
        <v>33</v>
      </c>
      <c r="C7" s="25" t="s">
        <v>30</v>
      </c>
      <c r="D7" s="24" t="s">
        <v>4</v>
      </c>
      <c r="E7" s="24" t="s">
        <v>5</v>
      </c>
      <c r="F7" s="24" t="s">
        <v>6</v>
      </c>
      <c r="G7" s="24" t="s">
        <v>7</v>
      </c>
      <c r="H7" s="26" t="s">
        <v>6</v>
      </c>
      <c r="I7" s="27" t="s">
        <v>31</v>
      </c>
      <c r="K7" s="8"/>
      <c r="L7" s="8"/>
    </row>
    <row r="8" spans="1:12" s="5" customFormat="1" ht="12.75">
      <c r="A8" s="4"/>
      <c r="B8" s="28" t="s">
        <v>13</v>
      </c>
      <c r="C8" s="21">
        <v>35342</v>
      </c>
      <c r="D8" s="20">
        <v>30</v>
      </c>
      <c r="E8" s="29">
        <v>214136</v>
      </c>
      <c r="F8" s="77">
        <v>9459032</v>
      </c>
      <c r="G8" s="30">
        <f>F8*0.195</f>
        <v>1844511.24</v>
      </c>
      <c r="H8" s="77">
        <v>11002206</v>
      </c>
      <c r="I8" s="77">
        <v>11384116</v>
      </c>
      <c r="K8" s="74"/>
      <c r="L8" s="74"/>
    </row>
    <row r="9" spans="1:12" s="5" customFormat="1" ht="12.75">
      <c r="A9" s="6" t="s">
        <v>27</v>
      </c>
      <c r="B9" s="32" t="s">
        <v>9</v>
      </c>
      <c r="C9" s="33">
        <v>34442</v>
      </c>
      <c r="D9" s="34">
        <v>30</v>
      </c>
      <c r="E9" s="29">
        <v>210567</v>
      </c>
      <c r="F9" s="78">
        <v>12513386</v>
      </c>
      <c r="G9" s="31">
        <f>F9*0.195</f>
        <v>2440110.27</v>
      </c>
      <c r="H9" s="78">
        <v>16517174</v>
      </c>
      <c r="I9" s="78">
        <v>11283634</v>
      </c>
      <c r="K9" s="74"/>
      <c r="L9" s="74"/>
    </row>
    <row r="10" spans="1:12" s="5" customFormat="1" ht="12.75">
      <c r="A10" s="6"/>
      <c r="B10" s="32" t="s">
        <v>38</v>
      </c>
      <c r="C10" s="33">
        <v>36880</v>
      </c>
      <c r="D10" s="34">
        <v>30</v>
      </c>
      <c r="E10" s="29">
        <v>435197</v>
      </c>
      <c r="F10" s="79">
        <v>12523973</v>
      </c>
      <c r="G10" s="31">
        <f>F10*0.195</f>
        <v>2442174.735</v>
      </c>
      <c r="H10" s="79">
        <v>15917981</v>
      </c>
      <c r="I10" s="79">
        <v>0</v>
      </c>
      <c r="K10" s="74"/>
      <c r="L10" s="74"/>
    </row>
    <row r="11" spans="1:12" s="5" customFormat="1" ht="12.75">
      <c r="A11" s="7"/>
      <c r="B11" s="32" t="s">
        <v>10</v>
      </c>
      <c r="C11" s="33">
        <v>34524</v>
      </c>
      <c r="D11" s="34">
        <v>30</v>
      </c>
      <c r="E11" s="29">
        <v>245761</v>
      </c>
      <c r="F11" s="78">
        <v>18543215</v>
      </c>
      <c r="G11" s="31">
        <f>F11*0.195</f>
        <v>3615926.9250000003</v>
      </c>
      <c r="H11" s="78">
        <v>22409130</v>
      </c>
      <c r="I11" s="79">
        <v>20910736</v>
      </c>
      <c r="K11" s="74"/>
      <c r="L11" s="74"/>
    </row>
    <row r="12" spans="1:12" s="5" customFormat="1" ht="12.75">
      <c r="A12" s="4"/>
      <c r="B12" s="32" t="s">
        <v>23</v>
      </c>
      <c r="C12" s="33">
        <v>34474</v>
      </c>
      <c r="D12" s="34">
        <v>30</v>
      </c>
      <c r="E12" s="29">
        <v>200316</v>
      </c>
      <c r="F12" s="78">
        <v>9214783</v>
      </c>
      <c r="G12" s="31">
        <f>F12*0.195</f>
        <v>1796882.685</v>
      </c>
      <c r="H12" s="78">
        <v>11775654</v>
      </c>
      <c r="I12" s="78">
        <v>13186950</v>
      </c>
      <c r="K12" s="74"/>
      <c r="L12" s="74"/>
    </row>
    <row r="13" spans="2:12" ht="12.75">
      <c r="B13" s="35" t="s">
        <v>36</v>
      </c>
      <c r="C13" s="36">
        <v>35258</v>
      </c>
      <c r="D13" s="34">
        <v>30</v>
      </c>
      <c r="E13" s="37">
        <v>197799</v>
      </c>
      <c r="F13" s="80">
        <v>11685214</v>
      </c>
      <c r="G13" s="38">
        <f>F13*0.215</f>
        <v>2512321.01</v>
      </c>
      <c r="H13" s="80">
        <v>14220106</v>
      </c>
      <c r="I13" s="80">
        <v>10931337</v>
      </c>
      <c r="K13" s="8"/>
      <c r="L13" s="8"/>
    </row>
    <row r="14" spans="2:9" ht="12.75">
      <c r="B14" s="35" t="s">
        <v>37</v>
      </c>
      <c r="C14" s="36">
        <v>34909</v>
      </c>
      <c r="D14" s="34">
        <v>30</v>
      </c>
      <c r="E14" s="37">
        <v>97184</v>
      </c>
      <c r="F14" s="80">
        <v>3782621</v>
      </c>
      <c r="G14" s="38">
        <f>F14*0.215</f>
        <v>813263.515</v>
      </c>
      <c r="H14" s="80">
        <v>4897810</v>
      </c>
      <c r="I14" s="80">
        <v>4720032</v>
      </c>
    </row>
    <row r="15" spans="2:9" ht="12.75">
      <c r="B15" s="35" t="s">
        <v>8</v>
      </c>
      <c r="C15" s="36">
        <v>34311</v>
      </c>
      <c r="D15" s="34">
        <v>30</v>
      </c>
      <c r="E15" s="37">
        <v>107856</v>
      </c>
      <c r="F15" s="80">
        <v>4823386</v>
      </c>
      <c r="G15" s="38">
        <f>F15*0.215</f>
        <v>1037027.99</v>
      </c>
      <c r="H15" s="80">
        <v>6412491</v>
      </c>
      <c r="I15" s="80">
        <v>8056275</v>
      </c>
    </row>
    <row r="16" spans="2:9" ht="12.75">
      <c r="B16" s="35" t="s">
        <v>19</v>
      </c>
      <c r="C16" s="36">
        <v>34266</v>
      </c>
      <c r="D16" s="34">
        <v>30</v>
      </c>
      <c r="E16" s="37">
        <v>131442</v>
      </c>
      <c r="F16" s="80">
        <v>7688295</v>
      </c>
      <c r="G16" s="38">
        <f>F16*0.215</f>
        <v>1652983.425</v>
      </c>
      <c r="H16" s="80">
        <v>9752747</v>
      </c>
      <c r="I16" s="80">
        <v>4425504</v>
      </c>
    </row>
    <row r="17" spans="1:9" s="5" customFormat="1" ht="12.75">
      <c r="A17" s="4"/>
      <c r="B17" s="32" t="s">
        <v>22</v>
      </c>
      <c r="C17" s="33">
        <v>34887</v>
      </c>
      <c r="D17" s="34">
        <v>30</v>
      </c>
      <c r="E17" s="29">
        <v>111974</v>
      </c>
      <c r="F17" s="78">
        <v>5490044</v>
      </c>
      <c r="G17" s="31">
        <f>F17*0.185</f>
        <v>1015658.14</v>
      </c>
      <c r="H17" s="78">
        <v>6383550</v>
      </c>
      <c r="I17" s="80">
        <v>5455908</v>
      </c>
    </row>
    <row r="18" spans="1:9" s="5" customFormat="1" ht="12.75">
      <c r="A18" s="4"/>
      <c r="B18" s="32" t="s">
        <v>11</v>
      </c>
      <c r="C18" s="33">
        <v>34552</v>
      </c>
      <c r="D18" s="34">
        <v>30</v>
      </c>
      <c r="E18" s="29">
        <v>162248</v>
      </c>
      <c r="F18" s="78">
        <v>7904393</v>
      </c>
      <c r="G18" s="31">
        <f>F18*0.215</f>
        <v>1699444.4949999999</v>
      </c>
      <c r="H18" s="78">
        <v>9090498</v>
      </c>
      <c r="I18" s="78">
        <v>7688924</v>
      </c>
    </row>
    <row r="19" spans="1:9" s="5" customFormat="1" ht="12.75">
      <c r="A19" s="4"/>
      <c r="B19" s="32" t="s">
        <v>12</v>
      </c>
      <c r="C19" s="33">
        <v>34582</v>
      </c>
      <c r="D19" s="34">
        <v>30</v>
      </c>
      <c r="E19" s="29">
        <v>163980</v>
      </c>
      <c r="F19" s="78">
        <v>10345451</v>
      </c>
      <c r="G19" s="31">
        <f>F19*0.215</f>
        <v>2224271.965</v>
      </c>
      <c r="H19" s="78">
        <v>10520938</v>
      </c>
      <c r="I19" s="78">
        <v>8825890</v>
      </c>
    </row>
    <row r="20" spans="2:9" ht="12.75">
      <c r="B20" s="35" t="s">
        <v>25</v>
      </c>
      <c r="C20" s="36">
        <v>34607</v>
      </c>
      <c r="D20" s="34">
        <v>30</v>
      </c>
      <c r="E20" s="37">
        <v>104292</v>
      </c>
      <c r="F20" s="80">
        <v>6131918</v>
      </c>
      <c r="G20" s="38">
        <f>F20*0.215</f>
        <v>1318362.3699999999</v>
      </c>
      <c r="H20" s="80">
        <v>6833840</v>
      </c>
      <c r="I20" s="78">
        <v>5976857</v>
      </c>
    </row>
    <row r="21" spans="2:9" ht="13.5" thickBot="1">
      <c r="B21" s="39" t="s">
        <v>26</v>
      </c>
      <c r="C21" s="40">
        <v>34696</v>
      </c>
      <c r="D21" s="34">
        <v>30</v>
      </c>
      <c r="E21" s="37">
        <v>126742</v>
      </c>
      <c r="F21" s="81">
        <v>7529219</v>
      </c>
      <c r="G21" s="38">
        <f>F21*0.215</f>
        <v>1618782.085</v>
      </c>
      <c r="H21" s="81">
        <v>9120364</v>
      </c>
      <c r="I21" s="80">
        <v>7547752</v>
      </c>
    </row>
    <row r="22" spans="1:9" s="5" customFormat="1" ht="13.5" thickBot="1">
      <c r="A22" s="4"/>
      <c r="B22" s="42" t="s">
        <v>34</v>
      </c>
      <c r="C22" s="43" t="s">
        <v>14</v>
      </c>
      <c r="D22" s="44"/>
      <c r="E22" s="45">
        <f>SUM(E8:E21)</f>
        <v>2509494</v>
      </c>
      <c r="F22" s="46">
        <f>SUM(F8:F21)</f>
        <v>127634930</v>
      </c>
      <c r="G22" s="46">
        <f>SUM(G8:G21)</f>
        <v>26031720.850000005</v>
      </c>
      <c r="H22" s="46">
        <f>SUM(H8:H21)</f>
        <v>154854489</v>
      </c>
      <c r="I22" s="46">
        <f>SUM(I8:I21)</f>
        <v>120393915</v>
      </c>
    </row>
    <row r="23" spans="1:9" s="5" customFormat="1" ht="12.75">
      <c r="A23" s="4"/>
      <c r="B23" s="47"/>
      <c r="C23" s="51"/>
      <c r="D23" s="50"/>
      <c r="E23" s="73"/>
      <c r="F23" s="74"/>
      <c r="G23" s="74"/>
      <c r="H23" s="74"/>
      <c r="I23" s="74"/>
    </row>
    <row r="24" spans="1:9" s="5" customFormat="1" ht="15">
      <c r="A24" s="4"/>
      <c r="B24" s="47"/>
      <c r="C24" s="51"/>
      <c r="D24" s="50"/>
      <c r="E24" s="76"/>
      <c r="F24" s="75"/>
      <c r="G24" s="75"/>
      <c r="H24" s="74"/>
      <c r="I24" s="74"/>
    </row>
    <row r="25" spans="1:9" s="5" customFormat="1" ht="12.75">
      <c r="A25" s="4"/>
      <c r="B25" s="52"/>
      <c r="C25" s="51"/>
      <c r="D25" s="53"/>
      <c r="E25" s="54"/>
      <c r="F25" s="72"/>
      <c r="G25" s="72"/>
      <c r="H25" s="72"/>
      <c r="I25" s="56"/>
    </row>
    <row r="26" spans="2:9" ht="12.75">
      <c r="B26" s="50"/>
      <c r="C26" s="51"/>
      <c r="D26" s="47"/>
      <c r="E26" s="47"/>
      <c r="F26" s="47"/>
      <c r="G26" s="47"/>
      <c r="H26" s="48"/>
      <c r="I26" s="49"/>
    </row>
    <row r="27" spans="2:9" ht="12.75">
      <c r="B27" s="47"/>
      <c r="C27" s="51"/>
      <c r="D27" s="47"/>
      <c r="E27" s="47"/>
      <c r="F27" s="47"/>
      <c r="G27" s="47"/>
      <c r="H27" s="48"/>
      <c r="I27" s="49"/>
    </row>
    <row r="28" spans="1:9" s="5" customFormat="1" ht="12.75">
      <c r="A28" s="4"/>
      <c r="B28" s="52"/>
      <c r="C28" s="51"/>
      <c r="D28" s="53"/>
      <c r="E28" s="54"/>
      <c r="F28" s="55"/>
      <c r="G28" s="55"/>
      <c r="H28" s="55"/>
      <c r="I28" s="56"/>
    </row>
    <row r="29" spans="2:7" ht="12.75">
      <c r="B29" s="10" t="s">
        <v>0</v>
      </c>
      <c r="G29" s="13"/>
    </row>
    <row r="30" spans="2:7" ht="18.75">
      <c r="B30" s="10" t="s">
        <v>28</v>
      </c>
      <c r="E30" s="89"/>
      <c r="G30" s="13"/>
    </row>
    <row r="31" spans="2:7" ht="18.75">
      <c r="B31" s="10" t="s">
        <v>15</v>
      </c>
      <c r="C31" s="57" t="s">
        <v>40</v>
      </c>
      <c r="D31" s="13"/>
      <c r="E31" s="89" t="s">
        <v>43</v>
      </c>
      <c r="G31" s="58"/>
    </row>
    <row r="32" spans="3:7" ht="12.75">
      <c r="C32" s="11" t="s">
        <v>14</v>
      </c>
      <c r="D32" s="59"/>
      <c r="E32" s="13"/>
      <c r="G32" s="60"/>
    </row>
    <row r="33" ht="13.5" thickBot="1">
      <c r="G33" s="60"/>
    </row>
    <row r="34" spans="1:7" ht="12.75">
      <c r="A34" s="2"/>
      <c r="B34" s="20" t="s">
        <v>35</v>
      </c>
      <c r="C34" s="21"/>
      <c r="D34" s="20" t="s">
        <v>16</v>
      </c>
      <c r="E34" s="20" t="s">
        <v>16</v>
      </c>
      <c r="F34" s="20" t="s">
        <v>16</v>
      </c>
      <c r="G34" s="60"/>
    </row>
    <row r="35" spans="1:7" ht="13.5" thickBot="1">
      <c r="A35" s="2"/>
      <c r="B35" s="24" t="s">
        <v>33</v>
      </c>
      <c r="C35" s="25" t="s">
        <v>30</v>
      </c>
      <c r="D35" s="24" t="s">
        <v>5</v>
      </c>
      <c r="E35" s="24" t="s">
        <v>17</v>
      </c>
      <c r="F35" s="24" t="s">
        <v>18</v>
      </c>
      <c r="G35" s="60"/>
    </row>
    <row r="36" spans="1:9" s="5" customFormat="1" ht="12.75">
      <c r="A36" s="7"/>
      <c r="B36" s="28" t="s">
        <v>13</v>
      </c>
      <c r="C36" s="21">
        <v>35342</v>
      </c>
      <c r="D36" s="61">
        <f>E8+2201474</f>
        <v>2415610</v>
      </c>
      <c r="E36" s="30">
        <f>F8+102780123</f>
        <v>112239155</v>
      </c>
      <c r="F36" s="30">
        <f>19014323+1844511</f>
        <v>20858834</v>
      </c>
      <c r="G36" s="62"/>
      <c r="H36" s="63"/>
      <c r="I36" s="15"/>
    </row>
    <row r="37" spans="1:9" s="5" customFormat="1" ht="12.75">
      <c r="A37" s="7"/>
      <c r="B37" s="32" t="s">
        <v>9</v>
      </c>
      <c r="C37" s="33">
        <v>34442</v>
      </c>
      <c r="D37" s="64">
        <f>E9+1616878</f>
        <v>1827445</v>
      </c>
      <c r="E37" s="31">
        <f>F9+106427848</f>
        <v>118941234</v>
      </c>
      <c r="F37" s="31">
        <f>19689152+2440110</f>
        <v>22129262</v>
      </c>
      <c r="G37" s="62"/>
      <c r="H37" s="63"/>
      <c r="I37" s="15"/>
    </row>
    <row r="38" spans="1:9" s="5" customFormat="1" ht="12.75">
      <c r="A38" s="7"/>
      <c r="B38" s="32" t="s">
        <v>38</v>
      </c>
      <c r="C38" s="33">
        <v>36880</v>
      </c>
      <c r="D38" s="64">
        <f>E10+1602316</f>
        <v>2037513</v>
      </c>
      <c r="E38" s="31">
        <f>F10+46194861</f>
        <v>58718834</v>
      </c>
      <c r="F38" s="31">
        <f>8546049+G10</f>
        <v>10988223.735</v>
      </c>
      <c r="G38" s="62"/>
      <c r="H38" s="63"/>
      <c r="I38" s="15"/>
    </row>
    <row r="39" spans="1:9" s="5" customFormat="1" ht="12.75">
      <c r="A39" s="7"/>
      <c r="B39" s="32" t="s">
        <v>10</v>
      </c>
      <c r="C39" s="33">
        <v>34524</v>
      </c>
      <c r="D39" s="64">
        <f>E11+2660262</f>
        <v>2906023</v>
      </c>
      <c r="E39" s="31">
        <f>F11+190103360</f>
        <v>208646575</v>
      </c>
      <c r="F39" s="31">
        <f>35169122+3615927</f>
        <v>38785049</v>
      </c>
      <c r="G39" s="62"/>
      <c r="H39" s="63"/>
      <c r="I39" s="15"/>
    </row>
    <row r="40" spans="1:9" s="5" customFormat="1" ht="12.75">
      <c r="A40" s="7"/>
      <c r="B40" s="32" t="s">
        <v>23</v>
      </c>
      <c r="C40" s="33">
        <v>34474</v>
      </c>
      <c r="D40" s="64">
        <f>E12+2213407</f>
        <v>2413723</v>
      </c>
      <c r="E40" s="31">
        <f>F12+103527161</f>
        <v>112741944</v>
      </c>
      <c r="F40" s="31">
        <f>19152525+1796883</f>
        <v>20949408</v>
      </c>
      <c r="G40" s="62"/>
      <c r="H40" s="63"/>
      <c r="I40" s="15"/>
    </row>
    <row r="41" spans="1:7" ht="12.75">
      <c r="A41" s="2" t="s">
        <v>14</v>
      </c>
      <c r="B41" s="35" t="s">
        <v>36</v>
      </c>
      <c r="C41" s="36">
        <v>35258</v>
      </c>
      <c r="D41" s="65">
        <f>E13+1698467</f>
        <v>1896266</v>
      </c>
      <c r="E41" s="38">
        <f>F13+106813987</f>
        <v>118499201</v>
      </c>
      <c r="F41" s="38">
        <f>19760588+2512321</f>
        <v>22272909</v>
      </c>
      <c r="G41" s="60"/>
    </row>
    <row r="42" spans="1:7" ht="12.75">
      <c r="A42" s="2"/>
      <c r="B42" s="35" t="s">
        <v>37</v>
      </c>
      <c r="C42" s="36">
        <v>34909</v>
      </c>
      <c r="D42" s="65">
        <f>E14+944009</f>
        <v>1041193</v>
      </c>
      <c r="E42" s="38">
        <f>F14+39658108</f>
        <v>43440729</v>
      </c>
      <c r="F42" s="38">
        <f>7336750+813264</f>
        <v>8150014</v>
      </c>
      <c r="G42" s="58"/>
    </row>
    <row r="43" spans="1:7" ht="12.75">
      <c r="A43" s="2"/>
      <c r="B43" s="35" t="s">
        <v>8</v>
      </c>
      <c r="C43" s="36">
        <v>34311</v>
      </c>
      <c r="D43" s="65">
        <f>E15+1237035</f>
        <v>1344891</v>
      </c>
      <c r="E43" s="38">
        <f>F15+57712087</f>
        <v>62535473</v>
      </c>
      <c r="F43" s="38">
        <f>10676736+1037028</f>
        <v>11713764</v>
      </c>
      <c r="G43" s="13"/>
    </row>
    <row r="44" spans="1:7" ht="12.75">
      <c r="A44" s="2"/>
      <c r="B44" s="35" t="s">
        <v>19</v>
      </c>
      <c r="C44" s="36">
        <v>34266</v>
      </c>
      <c r="D44" s="65">
        <f>E16+1183180</f>
        <v>1314622</v>
      </c>
      <c r="E44" s="38">
        <f>F16+66623637</f>
        <v>74311932</v>
      </c>
      <c r="F44" s="38">
        <f>12325373+1652983</f>
        <v>13978356</v>
      </c>
      <c r="G44" s="13"/>
    </row>
    <row r="45" spans="1:9" s="5" customFormat="1" ht="12.75">
      <c r="A45" s="7"/>
      <c r="B45" s="32" t="s">
        <v>22</v>
      </c>
      <c r="C45" s="33">
        <v>34887</v>
      </c>
      <c r="D45" s="64">
        <f>E17+1085458</f>
        <v>1197432</v>
      </c>
      <c r="E45" s="31">
        <f>F17+50645891</f>
        <v>56135935</v>
      </c>
      <c r="F45" s="31">
        <f>9369490+1015658</f>
        <v>10385148</v>
      </c>
      <c r="G45" s="66"/>
      <c r="H45" s="63"/>
      <c r="I45" s="15"/>
    </row>
    <row r="46" spans="1:9" s="5" customFormat="1" ht="12.75">
      <c r="A46" s="7"/>
      <c r="B46" s="32" t="s">
        <v>11</v>
      </c>
      <c r="C46" s="33">
        <v>34552</v>
      </c>
      <c r="D46" s="64">
        <f>E18+1547274</f>
        <v>1709522</v>
      </c>
      <c r="E46" s="31">
        <f>F18+73151479</f>
        <v>81055872</v>
      </c>
      <c r="F46" s="31">
        <f>13533024+1699444</f>
        <v>15232468</v>
      </c>
      <c r="G46" s="66"/>
      <c r="H46" s="63"/>
      <c r="I46" s="15"/>
    </row>
    <row r="47" spans="1:9" s="5" customFormat="1" ht="12.75">
      <c r="A47" s="7"/>
      <c r="B47" s="32" t="s">
        <v>12</v>
      </c>
      <c r="C47" s="33">
        <v>34582</v>
      </c>
      <c r="D47" s="64">
        <f>E19+1253517</f>
        <v>1417497</v>
      </c>
      <c r="E47" s="31">
        <f>F19+79868432</f>
        <v>90213883</v>
      </c>
      <c r="F47" s="31">
        <f>14775660+2224272</f>
        <v>16999932</v>
      </c>
      <c r="G47" s="66"/>
      <c r="H47" s="63"/>
      <c r="I47" s="15"/>
    </row>
    <row r="48" spans="1:7" ht="12.75">
      <c r="A48" s="2"/>
      <c r="B48" s="35" t="s">
        <v>24</v>
      </c>
      <c r="C48" s="36">
        <v>34607</v>
      </c>
      <c r="D48" s="65">
        <f>E20+918617</f>
        <v>1022909</v>
      </c>
      <c r="E48" s="38">
        <f>F20+54442712</f>
        <v>60574630</v>
      </c>
      <c r="F48" s="38">
        <f>10071902+1318362</f>
        <v>11390264</v>
      </c>
      <c r="G48" s="13"/>
    </row>
    <row r="49" spans="1:7" ht="13.5" thickBot="1">
      <c r="A49" s="2"/>
      <c r="B49" s="39" t="s">
        <v>26</v>
      </c>
      <c r="C49" s="40">
        <v>34696</v>
      </c>
      <c r="D49" s="67">
        <f>E21+1179843</f>
        <v>1306585</v>
      </c>
      <c r="E49" s="41">
        <f>F21+71192730</f>
        <v>78721949</v>
      </c>
      <c r="F49" s="41">
        <f>13170655+1618782</f>
        <v>14789437</v>
      </c>
      <c r="G49" s="13"/>
    </row>
    <row r="50" spans="1:9" s="5" customFormat="1" ht="13.5" thickBot="1">
      <c r="A50" s="7"/>
      <c r="B50" s="42" t="s">
        <v>34</v>
      </c>
      <c r="C50" s="68"/>
      <c r="D50" s="45">
        <f>SUM(D36:D49)</f>
        <v>23851231</v>
      </c>
      <c r="E50" s="46">
        <f>SUM(E36:E49)</f>
        <v>1276777346</v>
      </c>
      <c r="F50" s="46">
        <f>SUM(F36:F49)</f>
        <v>238623068.735</v>
      </c>
      <c r="G50" s="66"/>
      <c r="H50" s="63"/>
      <c r="I50" s="15"/>
    </row>
    <row r="51" spans="1:7" ht="12.75">
      <c r="A51" s="2"/>
      <c r="G51" s="13"/>
    </row>
    <row r="52" spans="2:7" ht="15">
      <c r="B52" s="85" t="s">
        <v>41</v>
      </c>
      <c r="C52" s="3"/>
      <c r="D52" s="86"/>
      <c r="E52" s="86"/>
      <c r="F52" s="86"/>
      <c r="G52" s="13"/>
    </row>
    <row r="53" spans="1:9" s="8" customFormat="1" ht="15">
      <c r="A53" s="9"/>
      <c r="B53" s="87" t="s">
        <v>42</v>
      </c>
      <c r="D53" s="88"/>
      <c r="E53" s="88"/>
      <c r="F53" s="88"/>
      <c r="G53" s="69"/>
      <c r="H53" s="70"/>
      <c r="I53" s="71"/>
    </row>
    <row r="54" spans="1:9" s="8" customFormat="1" ht="12.75">
      <c r="A54" s="9"/>
      <c r="B54" s="47"/>
      <c r="C54" s="51"/>
      <c r="D54" s="47"/>
      <c r="E54" s="47"/>
      <c r="F54" s="47"/>
      <c r="G54" s="69"/>
      <c r="H54" s="70"/>
      <c r="I54" s="71"/>
    </row>
    <row r="55" spans="1:9" s="8" customFormat="1" ht="12.75">
      <c r="A55" s="9"/>
      <c r="B55" s="47"/>
      <c r="C55" s="51"/>
      <c r="D55" s="47"/>
      <c r="E55" s="47"/>
      <c r="F55" s="47"/>
      <c r="G55" s="69"/>
      <c r="H55" s="70"/>
      <c r="I55" s="71"/>
    </row>
    <row r="56" spans="1:7" ht="12.75">
      <c r="A56" s="2"/>
      <c r="B56" s="3"/>
      <c r="C56" s="3"/>
      <c r="D56" s="3"/>
      <c r="E56" s="3"/>
      <c r="F56" s="3"/>
      <c r="G56" s="60"/>
    </row>
  </sheetData>
  <printOptions horizontalCentered="1"/>
  <pageMargins left="0.75" right="0" top="1" bottom="0" header="0.5" footer="0.5"/>
  <pageSetup horizontalDpi="300" verticalDpi="300" orientation="landscape" scale="95" r:id="rId1"/>
  <rowBreaks count="2" manualBreakCount="2">
    <brk id="24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2002-04-26T15:23:27Z</cp:lastPrinted>
  <dcterms:created xsi:type="dcterms:W3CDTF">1998-04-06T18:16:31Z</dcterms:created>
  <dcterms:modified xsi:type="dcterms:W3CDTF">2002-04-26T15:23:36Z</dcterms:modified>
  <cp:category/>
  <cp:version/>
  <cp:contentType/>
  <cp:contentStatus/>
</cp:coreProperties>
</file>