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Riverboat Revenue" sheetId="1" r:id="rId1"/>
  </sheets>
  <definedNames/>
  <calcPr fullCalcOnLoad="1"/>
</workbook>
</file>

<file path=xl/sharedStrings.xml><?xml version="1.0" encoding="utf-8"?>
<sst xmlns="http://schemas.openxmlformats.org/spreadsheetml/2006/main" count="77" uniqueCount="58">
  <si>
    <t>LOUISIANA STATE POLICE</t>
  </si>
  <si>
    <t xml:space="preserve"> </t>
  </si>
  <si>
    <t>FOR THE MONTH OF:</t>
  </si>
  <si>
    <t>SEPTEMBER 2005</t>
  </si>
  <si>
    <t>REVISED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</si>
  <si>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</si>
  <si>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</si>
  <si>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</si>
  <si>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</si>
  <si>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</si>
  <si>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</si>
  <si>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</si>
  <si>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</si>
  <si>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</si>
  <si>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</si>
  <si>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</si>
  <si>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</si>
  <si>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</si>
  <si>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</si>
  <si>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>HOLLYWOOD</t>
  </si>
  <si>
    <t>HORSESHOE</t>
  </si>
  <si>
    <t>ISLE - BOSSIER</t>
  </si>
  <si>
    <t>SAM'S TOWN</t>
  </si>
  <si>
    <t>GRAND PALAIS***</t>
  </si>
  <si>
    <t>ISLE - LC***</t>
  </si>
  <si>
    <t>HARRAHS PRIDE***</t>
  </si>
  <si>
    <t>HARRAHS STAR***</t>
  </si>
  <si>
    <t>L'AUBERGE DU LAC***</t>
  </si>
  <si>
    <t>BALLYS*</t>
  </si>
  <si>
    <t>BOOMTOWN N.O.**</t>
  </si>
  <si>
    <t>TREASURE CHEST*</t>
  </si>
  <si>
    <t xml:space="preserve">ARGOSY </t>
  </si>
  <si>
    <t>CASINO ROUGE</t>
  </si>
  <si>
    <t>Riverboat Total</t>
  </si>
  <si>
    <t>* Ballys and Treasure Chest remained closed during September due to the impact of Hurricane Katrina.</t>
  </si>
  <si>
    <t>** Boomtown N.O. reopened on September 30.</t>
  </si>
  <si>
    <t xml:space="preserve">*** Lake Charles area Riverboats closed on September 20th and 21st due to Hurricane Rita.  </t>
  </si>
  <si>
    <t xml:space="preserve">     Revisions include the following additions for Harrah's Pride:  2,547 in Admissions, $615,098 in AGR, and $132,246 in Fees.</t>
  </si>
  <si>
    <t xml:space="preserve">     Revisions include the following additions for Harrah's Star:  $158,865 in AGR and $34,156 in Fees.</t>
  </si>
  <si>
    <t>FOR THE PERIOD OF:</t>
  </si>
  <si>
    <t>JULY 1, 2005 - SEPTEMBER 30, 2005</t>
  </si>
  <si>
    <t xml:space="preserve">  </t>
  </si>
  <si>
    <t xml:space="preserve">Riverboat </t>
  </si>
  <si>
    <t>FYTD</t>
  </si>
  <si>
    <t>Total AGR</t>
  </si>
  <si>
    <t>Fee Remittance</t>
  </si>
  <si>
    <t xml:space="preserve">GRAND PALAIS </t>
  </si>
  <si>
    <t xml:space="preserve">ISLE - LC </t>
  </si>
  <si>
    <t>HARRAHS PRIDE</t>
  </si>
  <si>
    <t>HARRAHS STAR</t>
  </si>
  <si>
    <t>L'AUBERGE DU LAC</t>
  </si>
  <si>
    <t>BALLYS</t>
  </si>
  <si>
    <t>BOOMTOWN N.O.</t>
  </si>
  <si>
    <t>TREASURE CHEST</t>
  </si>
  <si>
    <t>** FYTD numbers reflect revisions made in June 2006 to update August 2005 and September 2005 revenues due to Hurricanes Katrina</t>
  </si>
  <si>
    <t xml:space="preserve">    and Rita.    Additions include:     19,309 in Admissions, $2,118,128 in AGR, and $445,261 in State Fees.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</si>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</sst>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</numFmts>
  <fonts count="50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2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7" fillId="0" borderId="0" xfId="0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/>
      <protection/>
    </xf>
    <xf numFmtId="44" fontId="7" fillId="0" borderId="0" xfId="44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 horizontal="center" vertical="top"/>
      <protection/>
    </xf>
    <xf numFmtId="164" fontId="0" fillId="0" borderId="0" xfId="0" applyFill="1" applyAlignment="1">
      <alignment/>
    </xf>
    <xf numFmtId="164" fontId="10" fillId="0" borderId="0" xfId="0" applyFont="1" applyFill="1" applyAlignment="1" applyProtection="1">
      <alignment/>
      <protection/>
    </xf>
    <xf numFmtId="0" fontId="8" fillId="0" borderId="0" xfId="0" applyNumberFormat="1" applyFont="1" applyFill="1" applyAlignment="1">
      <alignment horizontal="center" vertical="top"/>
    </xf>
    <xf numFmtId="49" fontId="5" fillId="0" borderId="0" xfId="0" applyNumberFormat="1" applyFont="1" applyFill="1" applyAlignment="1" applyProtection="1" quotePrefix="1">
      <alignment horizontal="center"/>
      <protection/>
    </xf>
    <xf numFmtId="164" fontId="5" fillId="0" borderId="0" xfId="0" applyFont="1" applyFill="1" applyAlignment="1" applyProtection="1">
      <alignment/>
      <protection/>
    </xf>
    <xf numFmtId="164" fontId="5" fillId="33" borderId="0" xfId="0" applyFont="1" applyFill="1" applyAlignment="1" applyProtection="1">
      <alignment/>
      <protection/>
    </xf>
    <xf numFmtId="14" fontId="5" fillId="33" borderId="0" xfId="0" applyNumberFormat="1" applyFont="1" applyFill="1" applyAlignment="1" applyProtection="1">
      <alignment/>
      <protection/>
    </xf>
    <xf numFmtId="166" fontId="7" fillId="0" borderId="0" xfId="0" applyNumberFormat="1" applyFont="1" applyFill="1" applyAlignment="1" applyProtection="1">
      <alignment/>
      <protection/>
    </xf>
    <xf numFmtId="44" fontId="7" fillId="0" borderId="0" xfId="0" applyNumberFormat="1" applyFont="1" applyFill="1" applyBorder="1" applyAlignment="1" applyProtection="1">
      <alignment/>
      <protection/>
    </xf>
    <xf numFmtId="164" fontId="0" fillId="0" borderId="0" xfId="0" applyFill="1" applyBorder="1" applyAlignment="1">
      <alignment/>
    </xf>
    <xf numFmtId="164" fontId="11" fillId="0" borderId="10" xfId="0" applyNumberFormat="1" applyFont="1" applyFill="1" applyBorder="1" applyAlignment="1" applyProtection="1">
      <alignment horizontal="center"/>
      <protection/>
    </xf>
    <xf numFmtId="166" fontId="11" fillId="0" borderId="11" xfId="0" applyNumberFormat="1" applyFont="1" applyFill="1" applyBorder="1" applyAlignment="1" applyProtection="1">
      <alignment horizontal="center"/>
      <protection/>
    </xf>
    <xf numFmtId="164" fontId="12" fillId="0" borderId="12" xfId="0" applyNumberFormat="1" applyFont="1" applyFill="1" applyBorder="1" applyAlignment="1" applyProtection="1">
      <alignment horizontal="center"/>
      <protection/>
    </xf>
    <xf numFmtId="164" fontId="12" fillId="0" borderId="11" xfId="0" applyNumberFormat="1" applyFont="1" applyFill="1" applyBorder="1" applyAlignment="1" applyProtection="1">
      <alignment horizontal="center"/>
      <protection/>
    </xf>
    <xf numFmtId="164" fontId="11" fillId="0" borderId="11" xfId="0" applyNumberFormat="1" applyFont="1" applyFill="1" applyBorder="1" applyAlignment="1" applyProtection="1">
      <alignment horizontal="center"/>
      <protection/>
    </xf>
    <xf numFmtId="44" fontId="11" fillId="0" borderId="10" xfId="44" applyNumberFormat="1" applyFont="1" applyFill="1" applyBorder="1" applyAlignment="1" applyProtection="1">
      <alignment horizontal="center"/>
      <protection/>
    </xf>
    <xf numFmtId="44" fontId="11" fillId="0" borderId="11" xfId="0" applyNumberFormat="1" applyFont="1" applyFill="1" applyBorder="1" applyAlignment="1" applyProtection="1">
      <alignment horizontal="center"/>
      <protection/>
    </xf>
    <xf numFmtId="164" fontId="0" fillId="0" borderId="0" xfId="0" applyFill="1" applyAlignment="1">
      <alignment horizontal="left"/>
    </xf>
    <xf numFmtId="164" fontId="11" fillId="0" borderId="13" xfId="0" applyNumberFormat="1" applyFont="1" applyFill="1" applyBorder="1" applyAlignment="1" applyProtection="1">
      <alignment horizontal="center"/>
      <protection/>
    </xf>
    <xf numFmtId="166" fontId="11" fillId="0" borderId="14" xfId="0" applyNumberFormat="1" applyFont="1" applyFill="1" applyBorder="1" applyAlignment="1" applyProtection="1">
      <alignment horizontal="center"/>
      <protection/>
    </xf>
    <xf numFmtId="164" fontId="12" fillId="0" borderId="15" xfId="0" applyNumberFormat="1" applyFont="1" applyFill="1" applyBorder="1" applyAlignment="1" applyProtection="1">
      <alignment horizontal="center"/>
      <protection/>
    </xf>
    <xf numFmtId="164" fontId="12" fillId="0" borderId="14" xfId="0" applyNumberFormat="1" applyFont="1" applyFill="1" applyBorder="1" applyAlignment="1" applyProtection="1">
      <alignment horizontal="center"/>
      <protection/>
    </xf>
    <xf numFmtId="164" fontId="11" fillId="0" borderId="14" xfId="0" applyNumberFormat="1" applyFont="1" applyFill="1" applyBorder="1" applyAlignment="1" applyProtection="1">
      <alignment horizontal="center"/>
      <protection/>
    </xf>
    <xf numFmtId="164" fontId="11" fillId="0" borderId="16" xfId="0" applyNumberFormat="1" applyFont="1" applyFill="1" applyBorder="1" applyAlignment="1" applyProtection="1">
      <alignment horizontal="center"/>
      <protection/>
    </xf>
    <xf numFmtId="44" fontId="11" fillId="0" borderId="13" xfId="44" applyNumberFormat="1" applyFont="1" applyFill="1" applyBorder="1" applyAlignment="1" applyProtection="1">
      <alignment horizontal="center"/>
      <protection/>
    </xf>
    <xf numFmtId="44" fontId="11" fillId="0" borderId="14" xfId="0" applyNumberFormat="1" applyFont="1" applyFill="1" applyBorder="1" applyAlignment="1" applyProtection="1">
      <alignment horizontal="center"/>
      <protection/>
    </xf>
    <xf numFmtId="164" fontId="1" fillId="0" borderId="11" xfId="0" applyNumberFormat="1" applyFont="1" applyFill="1" applyBorder="1" applyAlignment="1" applyProtection="1">
      <alignment horizontal="left"/>
      <protection/>
    </xf>
    <xf numFmtId="166" fontId="1" fillId="0" borderId="11" xfId="0" applyNumberFormat="1" applyFont="1" applyFill="1" applyBorder="1" applyAlignment="1" applyProtection="1">
      <alignment horizontal="center"/>
      <protection/>
    </xf>
    <xf numFmtId="164" fontId="1" fillId="0" borderId="11" xfId="0" applyNumberFormat="1" applyFont="1" applyFill="1" applyBorder="1" applyAlignment="1" applyProtection="1">
      <alignment horizontal="center"/>
      <protection/>
    </xf>
    <xf numFmtId="38" fontId="1" fillId="0" borderId="0" xfId="0" applyNumberFormat="1" applyFont="1" applyFill="1" applyBorder="1" applyAlignment="1" applyProtection="1">
      <alignment horizontal="center"/>
      <protection/>
    </xf>
    <xf numFmtId="176" fontId="1" fillId="0" borderId="11" xfId="0" applyNumberFormat="1" applyFont="1" applyFill="1" applyBorder="1" applyAlignment="1">
      <alignment horizontal="center"/>
    </xf>
    <xf numFmtId="5" fontId="1" fillId="0" borderId="11" xfId="0" applyNumberFormat="1" applyFont="1" applyFill="1" applyBorder="1" applyAlignment="1" applyProtection="1">
      <alignment horizontal="center"/>
      <protection locked="0"/>
    </xf>
    <xf numFmtId="176" fontId="1" fillId="0" borderId="16" xfId="0" applyNumberFormat="1" applyFont="1" applyFill="1" applyBorder="1" applyAlignment="1" applyProtection="1">
      <alignment horizontal="center"/>
      <protection locked="0"/>
    </xf>
    <xf numFmtId="164" fontId="1" fillId="0" borderId="16" xfId="0" applyNumberFormat="1" applyFont="1" applyFill="1" applyBorder="1" applyAlignment="1" applyProtection="1">
      <alignment horizontal="left"/>
      <protection/>
    </xf>
    <xf numFmtId="166" fontId="1" fillId="0" borderId="16" xfId="0" applyNumberFormat="1" applyFont="1" applyFill="1" applyBorder="1" applyAlignment="1" applyProtection="1">
      <alignment horizontal="center"/>
      <protection/>
    </xf>
    <xf numFmtId="164" fontId="1" fillId="0" borderId="16" xfId="0" applyNumberFormat="1" applyFont="1" applyFill="1" applyBorder="1" applyAlignment="1" applyProtection="1">
      <alignment horizontal="center"/>
      <protection/>
    </xf>
    <xf numFmtId="176" fontId="1" fillId="0" borderId="16" xfId="0" applyNumberFormat="1" applyFont="1" applyFill="1" applyBorder="1" applyAlignment="1">
      <alignment horizontal="center"/>
    </xf>
    <xf numFmtId="5" fontId="1" fillId="0" borderId="16" xfId="0" applyNumberFormat="1" applyFont="1" applyFill="1" applyBorder="1" applyAlignment="1" applyProtection="1">
      <alignment horizontal="center"/>
      <protection locked="0"/>
    </xf>
    <xf numFmtId="176" fontId="1" fillId="0" borderId="16" xfId="0" applyNumberFormat="1" applyFont="1" applyFill="1" applyBorder="1" applyAlignment="1" applyProtection="1">
      <alignment horizontal="center"/>
      <protection/>
    </xf>
    <xf numFmtId="164" fontId="4" fillId="0" borderId="16" xfId="0" applyNumberFormat="1" applyFont="1" applyFill="1" applyBorder="1" applyAlignment="1" applyProtection="1">
      <alignment horizontal="left"/>
      <protection/>
    </xf>
    <xf numFmtId="166" fontId="4" fillId="0" borderId="16" xfId="0" applyNumberFormat="1" applyFont="1" applyFill="1" applyBorder="1" applyAlignment="1" applyProtection="1">
      <alignment horizontal="center"/>
      <protection/>
    </xf>
    <xf numFmtId="38" fontId="4" fillId="0" borderId="0" xfId="0" applyNumberFormat="1" applyFont="1" applyFill="1" applyBorder="1" applyAlignment="1" applyProtection="1">
      <alignment horizontal="center"/>
      <protection/>
    </xf>
    <xf numFmtId="176" fontId="4" fillId="0" borderId="16" xfId="0" applyNumberFormat="1" applyFont="1" applyFill="1" applyBorder="1" applyAlignment="1">
      <alignment horizontal="center"/>
    </xf>
    <xf numFmtId="5" fontId="4" fillId="0" borderId="16" xfId="0" applyNumberFormat="1" applyFont="1" applyFill="1" applyBorder="1" applyAlignment="1" applyProtection="1">
      <alignment horizontal="center"/>
      <protection locked="0"/>
    </xf>
    <xf numFmtId="176" fontId="4" fillId="0" borderId="16" xfId="0" applyNumberFormat="1" applyFont="1" applyFill="1" applyBorder="1" applyAlignment="1" applyProtection="1">
      <alignment horizontal="center"/>
      <protection/>
    </xf>
    <xf numFmtId="176" fontId="13" fillId="0" borderId="16" xfId="0" applyNumberFormat="1" applyFont="1" applyFill="1" applyBorder="1" applyAlignment="1">
      <alignment horizontal="center"/>
    </xf>
    <xf numFmtId="5" fontId="13" fillId="0" borderId="16" xfId="0" applyNumberFormat="1" applyFont="1" applyFill="1" applyBorder="1" applyAlignment="1" applyProtection="1">
      <alignment horizontal="center"/>
      <protection locked="0"/>
    </xf>
    <xf numFmtId="164" fontId="4" fillId="0" borderId="14" xfId="0" applyNumberFormat="1" applyFont="1" applyFill="1" applyBorder="1" applyAlignment="1" applyProtection="1">
      <alignment horizontal="left"/>
      <protection/>
    </xf>
    <xf numFmtId="166" fontId="4" fillId="0" borderId="14" xfId="0" applyNumberFormat="1" applyFont="1" applyFill="1" applyBorder="1" applyAlignment="1" applyProtection="1">
      <alignment horizontal="center"/>
      <protection/>
    </xf>
    <xf numFmtId="176" fontId="4" fillId="0" borderId="16" xfId="0" applyNumberFormat="1" applyFont="1" applyFill="1" applyBorder="1" applyAlignment="1" applyProtection="1">
      <alignment horizontal="center"/>
      <protection locked="0"/>
    </xf>
    <xf numFmtId="164" fontId="14" fillId="0" borderId="17" xfId="0" applyNumberFormat="1" applyFont="1" applyFill="1" applyBorder="1" applyAlignment="1" applyProtection="1">
      <alignment horizontal="center"/>
      <protection/>
    </xf>
    <xf numFmtId="166" fontId="14" fillId="0" borderId="17" xfId="0" applyNumberFormat="1" applyFont="1" applyFill="1" applyBorder="1" applyAlignment="1" applyProtection="1">
      <alignment horizontal="center"/>
      <protection/>
    </xf>
    <xf numFmtId="164" fontId="14" fillId="0" borderId="17" xfId="0" applyNumberFormat="1" applyFont="1" applyFill="1" applyBorder="1" applyAlignment="1" applyProtection="1">
      <alignment/>
      <protection/>
    </xf>
    <xf numFmtId="37" fontId="14" fillId="0" borderId="17" xfId="0" applyNumberFormat="1" applyFont="1" applyFill="1" applyBorder="1" applyAlignment="1" applyProtection="1">
      <alignment horizontal="center"/>
      <protection/>
    </xf>
    <xf numFmtId="5" fontId="14" fillId="0" borderId="17" xfId="0" applyNumberFormat="1" applyFont="1" applyFill="1" applyBorder="1" applyAlignment="1" applyProtection="1">
      <alignment horizontal="center"/>
      <protection/>
    </xf>
    <xf numFmtId="5" fontId="14" fillId="0" borderId="17" xfId="0" applyNumberFormat="1" applyFont="1" applyFill="1" applyBorder="1" applyAlignment="1" applyProtection="1">
      <alignment/>
      <protection/>
    </xf>
    <xf numFmtId="164" fontId="7" fillId="0" borderId="0" xfId="0" applyFont="1" applyAlignment="1">
      <alignment/>
    </xf>
    <xf numFmtId="164" fontId="4" fillId="0" borderId="0" xfId="0" applyFont="1" applyAlignment="1">
      <alignment/>
    </xf>
    <xf numFmtId="164" fontId="4" fillId="0" borderId="0" xfId="0" applyFont="1" applyFill="1" applyAlignment="1">
      <alignment/>
    </xf>
    <xf numFmtId="164" fontId="15" fillId="0" borderId="0" xfId="0" applyFont="1" applyAlignment="1">
      <alignment/>
    </xf>
    <xf numFmtId="164" fontId="15" fillId="0" borderId="0" xfId="0" applyNumberFormat="1" applyFont="1" applyFill="1" applyBorder="1" applyAlignment="1" applyProtection="1">
      <alignment horizontal="left"/>
      <protection/>
    </xf>
    <xf numFmtId="166" fontId="5" fillId="0" borderId="0" xfId="0" applyNumberFormat="1" applyFont="1" applyFill="1" applyAlignment="1" applyProtection="1">
      <alignment horizontal="left"/>
      <protection/>
    </xf>
    <xf numFmtId="7" fontId="7" fillId="0" borderId="0" xfId="0" applyNumberFormat="1" applyFont="1" applyFill="1" applyAlignment="1" applyProtection="1">
      <alignment/>
      <protection/>
    </xf>
    <xf numFmtId="39" fontId="7" fillId="0" borderId="0" xfId="0" applyNumberFormat="1" applyFont="1" applyFill="1" applyAlignment="1" applyProtection="1">
      <alignment/>
      <protection/>
    </xf>
    <xf numFmtId="164" fontId="1" fillId="0" borderId="14" xfId="0" applyNumberFormat="1" applyFont="1" applyFill="1" applyBorder="1" applyAlignment="1" applyProtection="1">
      <alignment horizontal="center"/>
      <protection/>
    </xf>
    <xf numFmtId="37" fontId="1" fillId="0" borderId="11" xfId="0" applyNumberFormat="1" applyFont="1" applyFill="1" applyBorder="1" applyAlignment="1" applyProtection="1">
      <alignment horizontal="center"/>
      <protection/>
    </xf>
    <xf numFmtId="37" fontId="1" fillId="0" borderId="10" xfId="0" applyNumberFormat="1" applyFont="1" applyFill="1" applyBorder="1" applyAlignment="1" applyProtection="1">
      <alignment horizontal="center"/>
      <protection/>
    </xf>
    <xf numFmtId="37" fontId="1" fillId="0" borderId="16" xfId="0" applyNumberFormat="1" applyFont="1" applyFill="1" applyBorder="1" applyAlignment="1" applyProtection="1">
      <alignment horizontal="center"/>
      <protection/>
    </xf>
    <xf numFmtId="39" fontId="11" fillId="0" borderId="0" xfId="0" applyNumberFormat="1" applyFont="1" applyFill="1" applyAlignment="1" applyProtection="1">
      <alignment/>
      <protection/>
    </xf>
    <xf numFmtId="37" fontId="1" fillId="0" borderId="18" xfId="0" applyNumberFormat="1" applyFont="1" applyFill="1" applyBorder="1" applyAlignment="1" applyProtection="1">
      <alignment horizontal="center"/>
      <protection/>
    </xf>
    <xf numFmtId="37" fontId="4" fillId="0" borderId="16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Alignment="1" applyProtection="1">
      <alignment/>
      <protection/>
    </xf>
    <xf numFmtId="166" fontId="14" fillId="0" borderId="17" xfId="0" applyNumberFormat="1" applyFont="1" applyFill="1" applyBorder="1" applyAlignment="1" applyProtection="1">
      <alignment/>
      <protection/>
    </xf>
    <xf numFmtId="164" fontId="15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tabSelected="1" zoomScale="112" zoomScaleNormal="112" zoomScalePageLayoutView="0" workbookViewId="0" topLeftCell="A1">
      <selection activeCell="G22" sqref="G22"/>
    </sheetView>
  </sheetViews>
  <sheetFormatPr defaultColWidth="9.00390625" defaultRowHeight="12.75"/>
  <cols>
    <col min="1" max="1" width="20.375" style="8" customWidth="1"/>
    <col min="2" max="2" width="8.50390625" style="8" customWidth="1"/>
    <col min="3" max="3" width="11.625" style="8" customWidth="1"/>
    <col min="4" max="4" width="15.75390625" style="8" customWidth="1"/>
    <col min="5" max="5" width="13.875" style="8" customWidth="1"/>
    <col min="6" max="6" width="13.00390625" style="8" customWidth="1"/>
    <col min="7" max="8" width="13.75390625" style="8" customWidth="1"/>
    <col min="9" max="16384" width="9.00390625" style="8" customWidth="1"/>
  </cols>
  <sheetData>
    <row r="1" spans="1:8" ht="14.25" customHeight="1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8" ht="15.75" customHeight="1">
      <c r="A2" s="1" t="s">
        <v>56</v>
      </c>
      <c r="B2" s="2"/>
      <c r="C2" s="3"/>
      <c r="D2" s="3"/>
      <c r="E2" s="9"/>
      <c r="F2" s="5"/>
      <c r="G2" s="6"/>
      <c r="H2" s="10"/>
    </row>
    <row r="3" spans="1:8" ht="15.75" customHeight="1">
      <c r="A3" s="1" t="s">
        <v>2</v>
      </c>
      <c r="B3" s="2"/>
      <c r="C3" s="11" t="s">
        <v>3</v>
      </c>
      <c r="D3" s="12"/>
      <c r="E3" s="13" t="s">
        <v>4</v>
      </c>
      <c r="F3" s="14">
        <v>38898</v>
      </c>
      <c r="G3" s="6"/>
      <c r="H3" s="10"/>
    </row>
    <row r="4" spans="1:9" ht="12.75" thickBot="1">
      <c r="A4" s="4"/>
      <c r="B4" s="15"/>
      <c r="C4" s="4"/>
      <c r="D4" s="4"/>
      <c r="E4" s="4"/>
      <c r="F4" s="5"/>
      <c r="G4" s="6"/>
      <c r="H4" s="16"/>
      <c r="I4" s="17"/>
    </row>
    <row r="5" spans="1:11" ht="12">
      <c r="A5" s="18" t="s">
        <v>5</v>
      </c>
      <c r="B5" s="19" t="s">
        <v>6</v>
      </c>
      <c r="C5" s="20" t="s">
        <v>7</v>
      </c>
      <c r="D5" s="21" t="s">
        <v>8</v>
      </c>
      <c r="E5" s="22" t="s">
        <v>8</v>
      </c>
      <c r="F5" s="22" t="s">
        <v>8</v>
      </c>
      <c r="G5" s="23" t="s">
        <v>9</v>
      </c>
      <c r="H5" s="24" t="s">
        <v>10</v>
      </c>
      <c r="I5" s="17"/>
      <c r="K5" s="25"/>
    </row>
    <row r="6" spans="1:9" ht="12.75" thickBot="1">
      <c r="A6" s="26" t="s">
        <v>11</v>
      </c>
      <c r="B6" s="27" t="s">
        <v>12</v>
      </c>
      <c r="C6" s="28" t="s">
        <v>13</v>
      </c>
      <c r="D6" s="29" t="s">
        <v>14</v>
      </c>
      <c r="E6" s="30" t="s">
        <v>15</v>
      </c>
      <c r="F6" s="31" t="s">
        <v>16</v>
      </c>
      <c r="G6" s="32" t="s">
        <v>15</v>
      </c>
      <c r="H6" s="33" t="s">
        <v>17</v>
      </c>
      <c r="I6" s="17"/>
    </row>
    <row r="7" spans="1:8" ht="15.75" customHeight="1">
      <c r="A7" s="34" t="s">
        <v>18</v>
      </c>
      <c r="B7" s="35">
        <v>35342</v>
      </c>
      <c r="C7" s="36">
        <v>30</v>
      </c>
      <c r="D7" s="37">
        <v>144338</v>
      </c>
      <c r="E7" s="38">
        <v>7532024</v>
      </c>
      <c r="F7" s="39">
        <f aca="true" t="shared" si="0" ref="F7:F16">E7*0.215</f>
        <v>1619385.16</v>
      </c>
      <c r="G7" s="38">
        <v>8160936</v>
      </c>
      <c r="H7" s="40">
        <v>8262966</v>
      </c>
    </row>
    <row r="8" spans="1:8" ht="15.75" customHeight="1">
      <c r="A8" s="41" t="s">
        <v>19</v>
      </c>
      <c r="B8" s="42">
        <v>36880</v>
      </c>
      <c r="C8" s="43">
        <v>30</v>
      </c>
      <c r="D8" s="37">
        <v>189566</v>
      </c>
      <c r="E8" s="44">
        <v>7965130</v>
      </c>
      <c r="F8" s="45">
        <f t="shared" si="0"/>
        <v>1712502.95</v>
      </c>
      <c r="G8" s="44">
        <v>9110943</v>
      </c>
      <c r="H8" s="46">
        <v>9499904</v>
      </c>
    </row>
    <row r="9" spans="1:8" ht="15.75" customHeight="1">
      <c r="A9" s="41" t="s">
        <v>20</v>
      </c>
      <c r="B9" s="42">
        <v>34524</v>
      </c>
      <c r="C9" s="43">
        <v>30</v>
      </c>
      <c r="D9" s="37">
        <v>192522</v>
      </c>
      <c r="E9" s="44">
        <v>17813858</v>
      </c>
      <c r="F9" s="45">
        <f t="shared" si="0"/>
        <v>3829979.4699999997</v>
      </c>
      <c r="G9" s="44">
        <v>19626229</v>
      </c>
      <c r="H9" s="46">
        <v>18885499</v>
      </c>
    </row>
    <row r="10" spans="1:8" ht="15.75" customHeight="1">
      <c r="A10" s="41" t="s">
        <v>21</v>
      </c>
      <c r="B10" s="42">
        <v>34474</v>
      </c>
      <c r="C10" s="43">
        <v>30</v>
      </c>
      <c r="D10" s="37">
        <v>116378</v>
      </c>
      <c r="E10" s="44">
        <v>6870094</v>
      </c>
      <c r="F10" s="45">
        <f t="shared" si="0"/>
        <v>1477070.21</v>
      </c>
      <c r="G10" s="44">
        <v>7865339</v>
      </c>
      <c r="H10" s="46">
        <v>8757129</v>
      </c>
    </row>
    <row r="11" spans="1:8" ht="15.75" customHeight="1">
      <c r="A11" s="41" t="s">
        <v>22</v>
      </c>
      <c r="B11" s="42">
        <v>38127</v>
      </c>
      <c r="C11" s="43">
        <v>30</v>
      </c>
      <c r="D11" s="37">
        <v>154075</v>
      </c>
      <c r="E11" s="44">
        <v>9625640</v>
      </c>
      <c r="F11" s="45">
        <f t="shared" si="0"/>
        <v>2069512.5999999999</v>
      </c>
      <c r="G11" s="44">
        <v>10421973</v>
      </c>
      <c r="H11" s="46">
        <v>11648976</v>
      </c>
    </row>
    <row r="12" spans="1:8" ht="15.75" customHeight="1">
      <c r="A12" s="47" t="s">
        <v>23</v>
      </c>
      <c r="B12" s="48">
        <v>35258</v>
      </c>
      <c r="C12" s="43">
        <v>21</v>
      </c>
      <c r="D12" s="49">
        <v>90684</v>
      </c>
      <c r="E12" s="50">
        <v>5289660</v>
      </c>
      <c r="F12" s="51">
        <f t="shared" si="0"/>
        <v>1137276.9</v>
      </c>
      <c r="G12" s="50">
        <v>9270635</v>
      </c>
      <c r="H12" s="52">
        <v>11817966</v>
      </c>
    </row>
    <row r="13" spans="1:8" ht="15.75" customHeight="1">
      <c r="A13" s="47" t="s">
        <v>24</v>
      </c>
      <c r="B13" s="48">
        <v>34909</v>
      </c>
      <c r="C13" s="43">
        <v>21</v>
      </c>
      <c r="D13" s="49">
        <v>29258</v>
      </c>
      <c r="E13" s="50">
        <v>1253459</v>
      </c>
      <c r="F13" s="51">
        <f t="shared" si="0"/>
        <v>269493.685</v>
      </c>
      <c r="G13" s="50">
        <v>1746637</v>
      </c>
      <c r="H13" s="52">
        <v>2252441</v>
      </c>
    </row>
    <row r="14" spans="1:8" ht="15.75" customHeight="1">
      <c r="A14" s="47" t="s">
        <v>25</v>
      </c>
      <c r="B14" s="48">
        <v>34311</v>
      </c>
      <c r="C14" s="43">
        <v>21</v>
      </c>
      <c r="D14" s="49">
        <v>71177</v>
      </c>
      <c r="E14" s="50">
        <v>4150541</v>
      </c>
      <c r="F14" s="51">
        <f t="shared" si="0"/>
        <v>892366.315</v>
      </c>
      <c r="G14" s="50">
        <v>5992665</v>
      </c>
      <c r="H14" s="52">
        <v>8026827</v>
      </c>
    </row>
    <row r="15" spans="1:8" ht="15.75" customHeight="1">
      <c r="A15" s="47" t="s">
        <v>26</v>
      </c>
      <c r="B15" s="48">
        <v>34266</v>
      </c>
      <c r="C15" s="43">
        <v>20</v>
      </c>
      <c r="D15" s="49">
        <v>41241</v>
      </c>
      <c r="E15" s="50">
        <v>2393313</v>
      </c>
      <c r="F15" s="51">
        <f t="shared" si="0"/>
        <v>514562.295</v>
      </c>
      <c r="G15" s="50">
        <v>3794426</v>
      </c>
      <c r="H15" s="52">
        <v>4242042</v>
      </c>
    </row>
    <row r="16" spans="1:8" ht="15.75" customHeight="1">
      <c r="A16" s="47" t="s">
        <v>27</v>
      </c>
      <c r="B16" s="48">
        <v>38495</v>
      </c>
      <c r="C16" s="43">
        <v>22</v>
      </c>
      <c r="D16" s="49">
        <v>233747</v>
      </c>
      <c r="E16" s="50">
        <v>12576441</v>
      </c>
      <c r="F16" s="51">
        <f t="shared" si="0"/>
        <v>2703934.815</v>
      </c>
      <c r="G16" s="50">
        <v>17062645</v>
      </c>
      <c r="H16" s="52">
        <v>0</v>
      </c>
    </row>
    <row r="17" spans="1:8" ht="15.75" customHeight="1">
      <c r="A17" s="41" t="s">
        <v>28</v>
      </c>
      <c r="B17" s="42">
        <v>34887</v>
      </c>
      <c r="C17" s="43">
        <v>0</v>
      </c>
      <c r="D17" s="37">
        <v>0</v>
      </c>
      <c r="E17" s="44">
        <v>0</v>
      </c>
      <c r="F17" s="45">
        <f>E17*0.185</f>
        <v>0</v>
      </c>
      <c r="G17" s="44">
        <v>3499914</v>
      </c>
      <c r="H17" s="46">
        <v>4497026</v>
      </c>
    </row>
    <row r="18" spans="1:8" ht="15" customHeight="1">
      <c r="A18" s="41" t="s">
        <v>29</v>
      </c>
      <c r="B18" s="42">
        <v>34552</v>
      </c>
      <c r="C18" s="43">
        <v>1</v>
      </c>
      <c r="D18" s="37">
        <v>8661</v>
      </c>
      <c r="E18" s="53">
        <v>-39588</v>
      </c>
      <c r="F18" s="54">
        <f>E18*0.215</f>
        <v>-8511.42</v>
      </c>
      <c r="G18" s="44">
        <v>8382184</v>
      </c>
      <c r="H18" s="46">
        <v>8820531</v>
      </c>
    </row>
    <row r="19" spans="1:8" ht="15.75" customHeight="1">
      <c r="A19" s="41" t="s">
        <v>30</v>
      </c>
      <c r="B19" s="42">
        <v>34582</v>
      </c>
      <c r="C19" s="43">
        <v>0</v>
      </c>
      <c r="D19" s="37">
        <v>0</v>
      </c>
      <c r="E19" s="44">
        <v>0</v>
      </c>
      <c r="F19" s="45">
        <f>E19*0.215</f>
        <v>0</v>
      </c>
      <c r="G19" s="44">
        <v>7996958</v>
      </c>
      <c r="H19" s="46">
        <v>8599098</v>
      </c>
    </row>
    <row r="20" spans="1:8" ht="15.75" customHeight="1">
      <c r="A20" s="47" t="s">
        <v>31</v>
      </c>
      <c r="B20" s="48">
        <v>34607</v>
      </c>
      <c r="C20" s="43">
        <v>30</v>
      </c>
      <c r="D20" s="49">
        <v>112082</v>
      </c>
      <c r="E20" s="50">
        <v>9742494</v>
      </c>
      <c r="F20" s="51">
        <f>E20*0.215</f>
        <v>2094636.21</v>
      </c>
      <c r="G20" s="50">
        <v>6369481</v>
      </c>
      <c r="H20" s="52">
        <v>6620165</v>
      </c>
    </row>
    <row r="21" spans="1:8" ht="15.75" customHeight="1" thickBot="1">
      <c r="A21" s="55" t="s">
        <v>32</v>
      </c>
      <c r="B21" s="56">
        <v>34696</v>
      </c>
      <c r="C21" s="43">
        <v>30</v>
      </c>
      <c r="D21" s="49">
        <v>135753</v>
      </c>
      <c r="E21" s="50">
        <v>11870282</v>
      </c>
      <c r="F21" s="51">
        <f>E21*0.215</f>
        <v>2552110.63</v>
      </c>
      <c r="G21" s="50">
        <v>8222453</v>
      </c>
      <c r="H21" s="57">
        <v>8016682</v>
      </c>
    </row>
    <row r="22" spans="1:8" ht="18" customHeight="1" thickBot="1">
      <c r="A22" s="58" t="s">
        <v>33</v>
      </c>
      <c r="B22" s="59" t="s">
        <v>1</v>
      </c>
      <c r="C22" s="60"/>
      <c r="D22" s="61">
        <f>SUM(D7:D21)</f>
        <v>1519482</v>
      </c>
      <c r="E22" s="62">
        <f>SUM(E7:E21)</f>
        <v>97043348</v>
      </c>
      <c r="F22" s="62">
        <f>SUM(F7:F21)</f>
        <v>20864319.819999997</v>
      </c>
      <c r="G22" s="63">
        <v>127523417</v>
      </c>
      <c r="H22" s="62">
        <f>SUM(H7:H21)</f>
        <v>119947252</v>
      </c>
    </row>
    <row r="23" spans="1:14" s="66" customFormat="1" ht="12">
      <c r="A23" s="64" t="s">
        <v>34</v>
      </c>
      <c r="B23" s="64"/>
      <c r="C23" s="64"/>
      <c r="D23" s="64"/>
      <c r="E23" s="64"/>
      <c r="F23" s="64"/>
      <c r="G23" s="65"/>
      <c r="H23" s="65"/>
      <c r="I23" s="65"/>
      <c r="J23" s="65"/>
      <c r="K23" s="65"/>
      <c r="L23" s="65"/>
      <c r="M23" s="65"/>
      <c r="N23" s="65"/>
    </row>
    <row r="24" spans="1:14" s="66" customFormat="1" ht="12">
      <c r="A24" s="64" t="s">
        <v>35</v>
      </c>
      <c r="B24" s="64"/>
      <c r="C24" s="64"/>
      <c r="D24" s="64"/>
      <c r="E24" s="64"/>
      <c r="F24" s="64"/>
      <c r="G24" s="64"/>
      <c r="H24" s="64"/>
      <c r="I24" s="67"/>
      <c r="J24" s="67"/>
      <c r="K24" s="67"/>
      <c r="L24" s="67"/>
      <c r="M24" s="67"/>
      <c r="N24" s="65"/>
    </row>
    <row r="25" spans="1:14" s="66" customFormat="1" ht="12">
      <c r="A25" s="64" t="s">
        <v>36</v>
      </c>
      <c r="B25" s="64"/>
      <c r="C25" s="64"/>
      <c r="D25" s="64"/>
      <c r="E25" s="64"/>
      <c r="F25" s="64"/>
      <c r="G25" s="64"/>
      <c r="H25" s="64"/>
      <c r="I25" s="67"/>
      <c r="J25" s="67"/>
      <c r="K25" s="67"/>
      <c r="L25" s="67"/>
      <c r="M25" s="67"/>
      <c r="N25" s="65"/>
    </row>
    <row r="26" spans="1:14" s="66" customFormat="1" ht="12">
      <c r="A26" s="64" t="s">
        <v>37</v>
      </c>
      <c r="B26" s="64"/>
      <c r="C26" s="64"/>
      <c r="D26" s="64"/>
      <c r="E26" s="64"/>
      <c r="F26" s="64"/>
      <c r="G26" s="64"/>
      <c r="H26" s="64"/>
      <c r="I26" s="67"/>
      <c r="J26" s="67"/>
      <c r="K26" s="67"/>
      <c r="L26" s="67"/>
      <c r="M26" s="67"/>
      <c r="N26" s="65"/>
    </row>
    <row r="27" spans="1:14" s="66" customFormat="1" ht="12">
      <c r="A27" s="64" t="s">
        <v>38</v>
      </c>
      <c r="B27" s="64"/>
      <c r="C27" s="64"/>
      <c r="D27" s="64"/>
      <c r="E27" s="64"/>
      <c r="F27" s="64"/>
      <c r="G27" s="64"/>
      <c r="H27" s="64"/>
      <c r="I27" s="67"/>
      <c r="J27" s="67"/>
      <c r="K27" s="67"/>
      <c r="L27" s="67"/>
      <c r="M27" s="67"/>
      <c r="N27" s="65"/>
    </row>
    <row r="28" spans="1:14" ht="12">
      <c r="A28" s="68"/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6" ht="15">
      <c r="A29" s="1" t="s">
        <v>0</v>
      </c>
      <c r="B29" s="2"/>
      <c r="C29" s="3"/>
      <c r="D29" s="3"/>
      <c r="E29" s="3"/>
      <c r="F29" s="5"/>
    </row>
    <row r="30" spans="1:6" ht="15">
      <c r="A30" s="1" t="s">
        <v>57</v>
      </c>
      <c r="B30" s="2"/>
      <c r="C30" s="3"/>
      <c r="D30" s="3"/>
      <c r="E30" s="3"/>
      <c r="F30" s="5"/>
    </row>
    <row r="31" spans="1:6" ht="15">
      <c r="A31" s="1" t="s">
        <v>39</v>
      </c>
      <c r="C31" s="69" t="s">
        <v>40</v>
      </c>
      <c r="D31" s="3"/>
      <c r="E31" s="3"/>
      <c r="F31" s="70"/>
    </row>
    <row r="32" spans="1:6" ht="12.75" thickBot="1">
      <c r="A32" s="4"/>
      <c r="B32" s="15"/>
      <c r="C32" s="4"/>
      <c r="D32" s="4"/>
      <c r="E32" s="4"/>
      <c r="F32" s="71" t="s">
        <v>41</v>
      </c>
    </row>
    <row r="33" spans="1:6" ht="14.25" customHeight="1">
      <c r="A33" s="36" t="s">
        <v>42</v>
      </c>
      <c r="B33" s="19" t="s">
        <v>6</v>
      </c>
      <c r="C33" s="36" t="s">
        <v>43</v>
      </c>
      <c r="D33" s="36" t="s">
        <v>43</v>
      </c>
      <c r="E33" s="36" t="s">
        <v>43</v>
      </c>
      <c r="F33" s="71"/>
    </row>
    <row r="34" spans="1:6" ht="14.25" customHeight="1" thickBot="1">
      <c r="A34" s="72" t="s">
        <v>11</v>
      </c>
      <c r="B34" s="27" t="s">
        <v>12</v>
      </c>
      <c r="C34" s="30" t="s">
        <v>14</v>
      </c>
      <c r="D34" s="72" t="s">
        <v>44</v>
      </c>
      <c r="E34" s="30" t="s">
        <v>45</v>
      </c>
      <c r="F34" s="71"/>
    </row>
    <row r="35" spans="1:6" ht="15.75" customHeight="1">
      <c r="A35" s="34" t="s">
        <v>18</v>
      </c>
      <c r="B35" s="35">
        <v>35342</v>
      </c>
      <c r="C35" s="73">
        <f>D7+368454</f>
        <v>512792</v>
      </c>
      <c r="D35" s="74">
        <f>E7+17862005</f>
        <v>25394029</v>
      </c>
      <c r="E35" s="75">
        <f aca="true" t="shared" si="1" ref="E35:E44">0.215*D35</f>
        <v>5459716.235</v>
      </c>
      <c r="F35" s="76"/>
    </row>
    <row r="36" spans="1:7" ht="15.75" customHeight="1">
      <c r="A36" s="41" t="s">
        <v>19</v>
      </c>
      <c r="B36" s="42">
        <v>36880</v>
      </c>
      <c r="C36" s="75">
        <f>D8+548746</f>
        <v>738312</v>
      </c>
      <c r="D36" s="77">
        <f>E8+19280272</f>
        <v>27245402</v>
      </c>
      <c r="E36" s="75">
        <f t="shared" si="1"/>
        <v>5857761.43</v>
      </c>
      <c r="F36" s="76"/>
      <c r="G36" s="17"/>
    </row>
    <row r="37" spans="1:6" ht="15.75" customHeight="1">
      <c r="A37" s="41" t="s">
        <v>20</v>
      </c>
      <c r="B37" s="42">
        <v>34524</v>
      </c>
      <c r="C37" s="75">
        <f>D9+539494</f>
        <v>732016</v>
      </c>
      <c r="D37" s="77">
        <f>E9+43540568</f>
        <v>61354426</v>
      </c>
      <c r="E37" s="75">
        <f t="shared" si="1"/>
        <v>13191201.59</v>
      </c>
      <c r="F37" s="76"/>
    </row>
    <row r="38" spans="1:6" ht="15.75" customHeight="1">
      <c r="A38" s="41" t="s">
        <v>21</v>
      </c>
      <c r="B38" s="42">
        <v>34474</v>
      </c>
      <c r="C38" s="75">
        <f>D10+349236</f>
        <v>465614</v>
      </c>
      <c r="D38" s="77">
        <f>E10+17588278</f>
        <v>24458372</v>
      </c>
      <c r="E38" s="75">
        <f t="shared" si="1"/>
        <v>5258549.9799999995</v>
      </c>
      <c r="F38" s="76"/>
    </row>
    <row r="39" spans="1:6" ht="15.75" customHeight="1">
      <c r="A39" s="41" t="s">
        <v>22</v>
      </c>
      <c r="B39" s="42">
        <v>38127</v>
      </c>
      <c r="C39" s="75">
        <f>D11+446826</f>
        <v>600901</v>
      </c>
      <c r="D39" s="77">
        <f>E11+24246064</f>
        <v>33871704</v>
      </c>
      <c r="E39" s="75">
        <f t="shared" si="1"/>
        <v>7282416.36</v>
      </c>
      <c r="F39" s="76"/>
    </row>
    <row r="40" spans="1:6" ht="16.5" customHeight="1">
      <c r="A40" s="47" t="s">
        <v>46</v>
      </c>
      <c r="B40" s="48">
        <v>35258</v>
      </c>
      <c r="C40" s="78">
        <f>D12+351891</f>
        <v>442575</v>
      </c>
      <c r="D40" s="77">
        <f>E12+20151427</f>
        <v>25441087</v>
      </c>
      <c r="E40" s="78">
        <f t="shared" si="1"/>
        <v>5469833.705</v>
      </c>
      <c r="F40" s="71"/>
    </row>
    <row r="41" spans="1:6" ht="15.75" customHeight="1">
      <c r="A41" s="47" t="s">
        <v>47</v>
      </c>
      <c r="B41" s="48">
        <v>34909</v>
      </c>
      <c r="C41" s="78">
        <f>D13+128155</f>
        <v>157413</v>
      </c>
      <c r="D41" s="77">
        <f>E13+4235414</f>
        <v>5488873</v>
      </c>
      <c r="E41" s="78">
        <f t="shared" si="1"/>
        <v>1180107.695</v>
      </c>
      <c r="F41" s="70"/>
    </row>
    <row r="42" spans="1:6" ht="15.75" customHeight="1">
      <c r="A42" s="47" t="s">
        <v>48</v>
      </c>
      <c r="B42" s="48">
        <v>34311</v>
      </c>
      <c r="C42" s="78">
        <f>D14+293310</f>
        <v>364487</v>
      </c>
      <c r="D42" s="77">
        <f>E14+14679537</f>
        <v>18830078</v>
      </c>
      <c r="E42" s="78">
        <f t="shared" si="1"/>
        <v>4048466.77</v>
      </c>
      <c r="F42" s="5"/>
    </row>
    <row r="43" spans="1:6" ht="15.75" customHeight="1">
      <c r="A43" s="47" t="s">
        <v>49</v>
      </c>
      <c r="B43" s="48">
        <v>34266</v>
      </c>
      <c r="C43" s="78">
        <f>D15+182962</f>
        <v>224203</v>
      </c>
      <c r="D43" s="77">
        <f>E15+8830035</f>
        <v>11223348</v>
      </c>
      <c r="E43" s="78">
        <f t="shared" si="1"/>
        <v>2413019.82</v>
      </c>
      <c r="F43" s="5"/>
    </row>
    <row r="44" spans="1:6" ht="15.75" customHeight="1">
      <c r="A44" s="47" t="s">
        <v>50</v>
      </c>
      <c r="B44" s="48">
        <v>38495</v>
      </c>
      <c r="C44" s="78">
        <f>D16+834418</f>
        <v>1068165</v>
      </c>
      <c r="D44" s="77">
        <f>E16+36734723</f>
        <v>49311164</v>
      </c>
      <c r="E44" s="78">
        <f t="shared" si="1"/>
        <v>10601900.26</v>
      </c>
      <c r="F44" s="5"/>
    </row>
    <row r="45" spans="1:6" ht="15.75" customHeight="1">
      <c r="A45" s="41" t="s">
        <v>51</v>
      </c>
      <c r="B45" s="42">
        <v>34887</v>
      </c>
      <c r="C45" s="75">
        <f>D17+194612</f>
        <v>194612</v>
      </c>
      <c r="D45" s="77">
        <f>E17+8198542</f>
        <v>8198542</v>
      </c>
      <c r="E45" s="78">
        <f>0.185*D45</f>
        <v>1516730.27</v>
      </c>
      <c r="F45" s="79"/>
    </row>
    <row r="46" spans="1:6" ht="15.75" customHeight="1">
      <c r="A46" s="41" t="s">
        <v>52</v>
      </c>
      <c r="B46" s="42">
        <v>34552</v>
      </c>
      <c r="C46" s="75">
        <f>D18+389545</f>
        <v>398206</v>
      </c>
      <c r="D46" s="77">
        <f>E18+19682796</f>
        <v>19643208</v>
      </c>
      <c r="E46" s="75">
        <f>0.215*D46</f>
        <v>4223289.72</v>
      </c>
      <c r="F46" s="79"/>
    </row>
    <row r="47" spans="1:6" ht="15.75" customHeight="1">
      <c r="A47" s="41" t="s">
        <v>53</v>
      </c>
      <c r="B47" s="42">
        <v>34582</v>
      </c>
      <c r="C47" s="75">
        <f>D19+253504</f>
        <v>253504</v>
      </c>
      <c r="D47" s="77">
        <f>E19+18037976</f>
        <v>18037976</v>
      </c>
      <c r="E47" s="75">
        <f>0.215*D47</f>
        <v>3878164.84</v>
      </c>
      <c r="F47" s="79"/>
    </row>
    <row r="48" spans="1:6" ht="16.5" customHeight="1">
      <c r="A48" s="47" t="s">
        <v>31</v>
      </c>
      <c r="B48" s="48">
        <v>34607</v>
      </c>
      <c r="C48" s="78">
        <f>D20+203698</f>
        <v>315780</v>
      </c>
      <c r="D48" s="77">
        <f>E20+13942865</f>
        <v>23685359</v>
      </c>
      <c r="E48" s="78">
        <f>0.215*D48</f>
        <v>5092352.185</v>
      </c>
      <c r="F48" s="5"/>
    </row>
    <row r="49" spans="1:6" ht="15.75" customHeight="1" thickBot="1">
      <c r="A49" s="55" t="s">
        <v>32</v>
      </c>
      <c r="B49" s="56">
        <v>34696</v>
      </c>
      <c r="C49" s="78">
        <f>D21+242633</f>
        <v>378386</v>
      </c>
      <c r="D49" s="77">
        <f>E21+18009668</f>
        <v>29879950</v>
      </c>
      <c r="E49" s="78">
        <f>0.215*D49</f>
        <v>6424189.25</v>
      </c>
      <c r="F49" s="5"/>
    </row>
    <row r="50" spans="1:6" ht="18" customHeight="1" thickBot="1">
      <c r="A50" s="58" t="s">
        <v>33</v>
      </c>
      <c r="B50" s="80"/>
      <c r="C50" s="61">
        <f>SUM(C35:C49)</f>
        <v>6846966</v>
      </c>
      <c r="D50" s="62">
        <f>SUM(D35:D49)</f>
        <v>382063518</v>
      </c>
      <c r="E50" s="62">
        <f>SUM(E35:E49)</f>
        <v>81897700.11</v>
      </c>
      <c r="F50" s="79"/>
    </row>
    <row r="51" spans="1:6" ht="12">
      <c r="A51" s="81" t="s">
        <v>54</v>
      </c>
      <c r="B51" s="15"/>
      <c r="C51" s="4"/>
      <c r="D51" s="4"/>
      <c r="E51" s="4"/>
      <c r="F51" s="5"/>
    </row>
    <row r="52" ht="12">
      <c r="A52" s="81" t="s">
        <v>55</v>
      </c>
    </row>
  </sheetData>
  <sheetProtection/>
  <printOptions horizontalCentered="1"/>
  <pageMargins left="0" right="0" top="0.5" bottom="0.5" header="0.5" footer="0.5"/>
  <pageSetup fitToHeight="1" fitToWidth="1" horizontalDpi="600" verticalDpi="600" orientation="portrait" scale="89" r:id="rId1"/>
  <headerFooter alignWithMargins="0">
    <oddHeader>&amp;R&amp;"Arial,Bold"&amp;28Page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Donna Jackson</cp:lastModifiedBy>
  <dcterms:created xsi:type="dcterms:W3CDTF">2006-07-18T21:48:41Z</dcterms:created>
  <dcterms:modified xsi:type="dcterms:W3CDTF">2015-08-21T20:32:04Z</dcterms:modified>
  <cp:category/>
  <cp:version/>
  <cp:contentType/>
  <cp:contentStatus/>
</cp:coreProperties>
</file>