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April 2000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<sst xmlns="http://schemas.openxmlformats.org/spreadsheetml/2006/main" count="64" uniqueCount="40">
  <si>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</si>
  <si>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</si>
  <si>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</si>
  <si>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</si>
  <si>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</si>
  <si>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</si>
  <si>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</si>
  <si>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</si>
  <si>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</si>
  <si>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</si>
  <si>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</si>
  <si>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</si>
  <si>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</si>
  <si>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</si>
  <si>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</si>
  <si>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</si>
  <si>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</si>
  <si>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</si>
  <si>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</si>
  <si>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</si>
  <si>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</si>
  <si>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</si>
  <si>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</si>
  <si>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</si>
  <si>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</si>
  <si>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</si>
  <si>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</si>
  <si>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</si>
  <si>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</si>
  <si>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</si>
  <si>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</si>
  <si>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</si>
  <si>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</si>
  <si>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</si>
  <si>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APRIL 2000</t>
  </si>
  <si>
    <t>JULY 1, 1999 - APRIL 30, 2000</t>
  </si>
  <si>
    <t>Riverboat</t>
  </si>
  <si>
    <t>Licensees</t>
  </si>
  <si>
    <t>Riverboat Total</t>
  </si>
  <si>
    <t xml:space="preserve">Riverboat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</si>
</sst>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44" fontId="5" fillId="0" borderId="0" xfId="17" applyNumberFormat="1" applyFont="1" applyAlignment="1" applyProtection="1">
      <alignment/>
      <protection locked="0"/>
    </xf>
    <xf numFmtId="4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44" fontId="6" fillId="0" borderId="2" xfId="17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6" fontId="6" fillId="0" borderId="3" xfId="0" applyNumberFormat="1" applyFont="1" applyBorder="1" applyAlignment="1" applyProtection="1">
      <alignment horizontal="center"/>
      <protection locked="0"/>
    </xf>
    <xf numFmtId="44" fontId="6" fillId="0" borderId="3" xfId="17" applyNumberFormat="1" applyFont="1" applyBorder="1" applyAlignment="1" applyProtection="1">
      <alignment horizontal="center"/>
      <protection locked="0"/>
    </xf>
    <xf numFmtId="44" fontId="6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38" fontId="6" fillId="0" borderId="0" xfId="0" applyNumberFormat="1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4" xfId="0" applyNumberFormat="1" applyFont="1" applyBorder="1" applyAlignment="1" applyProtection="1">
      <alignment horizontal="left"/>
      <protection locked="0"/>
    </xf>
    <xf numFmtId="166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166" fontId="5" fillId="0" borderId="3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/>
      <protection locked="0"/>
    </xf>
    <xf numFmtId="166" fontId="6" fillId="0" borderId="5" xfId="0" applyNumberFormat="1" applyFont="1" applyBorder="1" applyAlignment="1" applyProtection="1">
      <alignment horizontal="center"/>
      <protection locked="0"/>
    </xf>
    <xf numFmtId="37" fontId="6" fillId="0" borderId="5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4" fontId="6" fillId="0" borderId="0" xfId="17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8" fontId="6" fillId="0" borderId="0" xfId="17" applyNumberFormat="1" applyFont="1" applyBorder="1" applyAlignment="1" applyProtection="1">
      <alignment/>
      <protection locked="0"/>
    </xf>
    <xf numFmtId="4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7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39" fontId="5" fillId="0" borderId="0" xfId="0" applyNumberFormat="1" applyFont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44" fontId="6" fillId="0" borderId="0" xfId="17" applyNumberFormat="1" applyFont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166" fontId="6" fillId="0" borderId="5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44" fontId="5" fillId="0" borderId="0" xfId="17" applyNumberFormat="1" applyFont="1" applyBorder="1" applyAlignment="1" applyProtection="1">
      <alignment/>
      <protection locked="0"/>
    </xf>
    <xf numFmtId="44" fontId="5" fillId="0" borderId="0" xfId="0" applyNumberFormat="1" applyFont="1" applyBorder="1" applyAlignment="1" applyProtection="1">
      <alignment/>
      <protection locked="0"/>
    </xf>
    <xf numFmtId="171" fontId="6" fillId="0" borderId="0" xfId="15" applyNumberFormat="1" applyFont="1" applyBorder="1" applyAlignment="1" applyProtection="1">
      <alignment horizontal="center"/>
      <protection locked="0"/>
    </xf>
    <xf numFmtId="8" fontId="6" fillId="0" borderId="0" xfId="15" applyNumberFormat="1" applyFont="1" applyBorder="1" applyAlignment="1" applyProtection="1">
      <alignment/>
      <protection locked="0"/>
    </xf>
    <xf numFmtId="44" fontId="6" fillId="0" borderId="0" xfId="17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Alignment="1" applyProtection="1">
      <alignment/>
      <protection locked="0"/>
    </xf>
    <xf numFmtId="5" fontId="6" fillId="0" borderId="2" xfId="0" applyNumberFormat="1" applyFont="1" applyBorder="1" applyAlignment="1" applyProtection="1">
      <alignment/>
      <protection locked="0"/>
    </xf>
    <xf numFmtId="5" fontId="6" fillId="0" borderId="4" xfId="0" applyNumberFormat="1" applyFont="1" applyBorder="1" applyAlignment="1" applyProtection="1">
      <alignment/>
      <protection locked="0"/>
    </xf>
    <xf numFmtId="5" fontId="5" fillId="0" borderId="4" xfId="0" applyNumberFormat="1" applyFont="1" applyBorder="1" applyAlignment="1" applyProtection="1">
      <alignment/>
      <protection locked="0"/>
    </xf>
    <xf numFmtId="5" fontId="5" fillId="0" borderId="3" xfId="0" applyNumberFormat="1" applyFont="1" applyBorder="1" applyAlignment="1" applyProtection="1">
      <alignment/>
      <protection locked="0"/>
    </xf>
    <xf numFmtId="5" fontId="6" fillId="0" borderId="5" xfId="0" applyNumberFormat="1" applyFont="1" applyBorder="1" applyAlignment="1" applyProtection="1">
      <alignment/>
      <protection locked="0"/>
    </xf>
    <xf numFmtId="5" fontId="5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5"/>
  <sheetViews>
    <sheetView showGridLines="0" tabSelected="1" workbookViewId="0" topLeftCell="A1">
      <selection activeCell="B20" sqref="B20"/>
    </sheetView>
  </sheetViews>
  <sheetFormatPr defaultColWidth="9.625" defaultRowHeight="12.75"/>
  <cols>
    <col min="1" max="1" width="0.12890625" style="1" customWidth="1"/>
    <col min="2" max="2" width="17.50390625" style="1" customWidth="1"/>
    <col min="3" max="3" width="15.00390625" style="3" customWidth="1"/>
    <col min="4" max="4" width="12.375" style="1" customWidth="1"/>
    <col min="5" max="5" width="15.375" style="1" customWidth="1"/>
    <col min="6" max="6" width="15.625" style="1" customWidth="1"/>
    <col min="7" max="7" width="14.75390625" style="1" customWidth="1"/>
    <col min="8" max="8" width="15.50390625" style="5" customWidth="1"/>
    <col min="9" max="9" width="16.125" style="6" customWidth="1"/>
    <col min="10" max="12" width="15.625" style="7" customWidth="1"/>
    <col min="13" max="13" width="11.625" style="7" customWidth="1"/>
    <col min="14" max="16" width="15.625" style="7" customWidth="1"/>
    <col min="17" max="16384" width="9.625" style="7" customWidth="1"/>
  </cols>
  <sheetData>
    <row r="1" spans="2:9" ht="12.75">
      <c r="B1" s="2" t="s">
        <v>0</v>
      </c>
      <c r="E1" s="1" t="s">
        <v>14</v>
      </c>
      <c r="G1" s="4"/>
      <c r="I1" s="52"/>
    </row>
    <row r="2" spans="2:7" ht="12.75">
      <c r="B2" s="2" t="s">
        <v>31</v>
      </c>
      <c r="F2" s="66"/>
      <c r="G2" s="4"/>
    </row>
    <row r="3" spans="2:7" ht="12.75">
      <c r="B3" s="2" t="s">
        <v>1</v>
      </c>
      <c r="D3" s="8" t="s">
        <v>34</v>
      </c>
      <c r="G3" s="4"/>
    </row>
    <row r="4" spans="4:7" ht="12.75">
      <c r="D4" s="9"/>
      <c r="G4" s="4"/>
    </row>
    <row r="5" spans="7:9" ht="13.5" thickBot="1">
      <c r="G5" s="4"/>
      <c r="I5" s="10"/>
    </row>
    <row r="6" spans="2:9" ht="12.75">
      <c r="B6" s="12" t="s">
        <v>36</v>
      </c>
      <c r="C6" s="11"/>
      <c r="D6" s="12" t="s">
        <v>2</v>
      </c>
      <c r="E6" s="12" t="s">
        <v>3</v>
      </c>
      <c r="F6" s="12" t="s">
        <v>3</v>
      </c>
      <c r="G6" s="12" t="s">
        <v>3</v>
      </c>
      <c r="H6" s="13" t="s">
        <v>21</v>
      </c>
      <c r="I6" s="14" t="s">
        <v>20</v>
      </c>
    </row>
    <row r="7" spans="2:9" ht="13.5" thickBot="1">
      <c r="B7" s="15" t="s">
        <v>37</v>
      </c>
      <c r="C7" s="16" t="s">
        <v>32</v>
      </c>
      <c r="D7" s="15" t="s">
        <v>4</v>
      </c>
      <c r="E7" s="15" t="s">
        <v>5</v>
      </c>
      <c r="F7" s="15" t="s">
        <v>6</v>
      </c>
      <c r="G7" s="15" t="s">
        <v>7</v>
      </c>
      <c r="H7" s="17" t="s">
        <v>6</v>
      </c>
      <c r="I7" s="18" t="s">
        <v>33</v>
      </c>
    </row>
    <row r="8" spans="1:9" s="22" customFormat="1" ht="12.75">
      <c r="A8" s="19"/>
      <c r="B8" s="20" t="s">
        <v>13</v>
      </c>
      <c r="C8" s="11">
        <v>35342</v>
      </c>
      <c r="D8" s="12">
        <v>30</v>
      </c>
      <c r="E8" s="21">
        <v>226754</v>
      </c>
      <c r="F8" s="67">
        <v>11384115.7</v>
      </c>
      <c r="G8" s="67">
        <f aca="true" t="shared" si="0" ref="G8:G20">F8*0.185</f>
        <v>2106061.4044999997</v>
      </c>
      <c r="H8" s="67">
        <v>12781101.12</v>
      </c>
      <c r="I8" s="68">
        <v>11568143.45</v>
      </c>
    </row>
    <row r="9" spans="1:9" s="22" customFormat="1" ht="12.75">
      <c r="A9" s="23" t="s">
        <v>29</v>
      </c>
      <c r="B9" s="24" t="s">
        <v>9</v>
      </c>
      <c r="C9" s="25">
        <v>34442</v>
      </c>
      <c r="D9" s="26">
        <v>30</v>
      </c>
      <c r="E9" s="21">
        <v>167395</v>
      </c>
      <c r="F9" s="68">
        <v>11283634.19</v>
      </c>
      <c r="G9" s="68">
        <f t="shared" si="0"/>
        <v>2087472.32515</v>
      </c>
      <c r="H9" s="68">
        <v>13542595.01</v>
      </c>
      <c r="I9" s="68">
        <v>12329113.83</v>
      </c>
    </row>
    <row r="10" spans="1:9" s="22" customFormat="1" ht="12.75">
      <c r="A10" s="27"/>
      <c r="B10" s="24" t="s">
        <v>10</v>
      </c>
      <c r="C10" s="25">
        <v>34524</v>
      </c>
      <c r="D10" s="26">
        <v>30</v>
      </c>
      <c r="E10" s="21">
        <v>301720</v>
      </c>
      <c r="F10" s="68">
        <v>20910735.73</v>
      </c>
      <c r="G10" s="68">
        <f t="shared" si="0"/>
        <v>3868486.1100500003</v>
      </c>
      <c r="H10" s="68">
        <v>21596106.5</v>
      </c>
      <c r="I10" s="68">
        <v>19258118.94</v>
      </c>
    </row>
    <row r="11" spans="1:9" s="22" customFormat="1" ht="12.75">
      <c r="A11" s="19"/>
      <c r="B11" s="24" t="s">
        <v>24</v>
      </c>
      <c r="C11" s="25">
        <v>34474</v>
      </c>
      <c r="D11" s="26">
        <v>30</v>
      </c>
      <c r="E11" s="21">
        <v>256629</v>
      </c>
      <c r="F11" s="68">
        <v>13186949.5</v>
      </c>
      <c r="G11" s="68">
        <f t="shared" si="0"/>
        <v>2439585.6574999997</v>
      </c>
      <c r="H11" s="68">
        <v>14315765.85</v>
      </c>
      <c r="I11" s="68">
        <v>10582276.01</v>
      </c>
    </row>
    <row r="12" spans="2:9" ht="12.75">
      <c r="B12" s="28" t="s">
        <v>22</v>
      </c>
      <c r="C12" s="29">
        <v>35258</v>
      </c>
      <c r="D12" s="26">
        <v>30</v>
      </c>
      <c r="E12" s="30">
        <v>166264</v>
      </c>
      <c r="F12" s="69">
        <v>10931337.23</v>
      </c>
      <c r="G12" s="69">
        <f t="shared" si="0"/>
        <v>2022297.38755</v>
      </c>
      <c r="H12" s="69">
        <v>12688622.47</v>
      </c>
      <c r="I12" s="69">
        <v>10090167.58</v>
      </c>
    </row>
    <row r="13" spans="2:9" ht="12.75">
      <c r="B13" s="28" t="s">
        <v>25</v>
      </c>
      <c r="C13" s="29">
        <v>34909</v>
      </c>
      <c r="D13" s="26">
        <v>30</v>
      </c>
      <c r="E13" s="30">
        <v>102589</v>
      </c>
      <c r="F13" s="69">
        <v>4720032.09</v>
      </c>
      <c r="G13" s="69">
        <f t="shared" si="0"/>
        <v>873205.9366499999</v>
      </c>
      <c r="H13" s="69">
        <v>5435494.11</v>
      </c>
      <c r="I13" s="69">
        <v>4508387.4</v>
      </c>
    </row>
    <row r="14" spans="2:9" ht="12.75">
      <c r="B14" s="28" t="s">
        <v>8</v>
      </c>
      <c r="C14" s="29">
        <v>34311</v>
      </c>
      <c r="D14" s="26">
        <v>30</v>
      </c>
      <c r="E14" s="30">
        <v>135013</v>
      </c>
      <c r="F14" s="69">
        <v>8056275.08</v>
      </c>
      <c r="G14" s="69">
        <f t="shared" si="0"/>
        <v>1490410.8898</v>
      </c>
      <c r="H14" s="69">
        <v>7702984.47</v>
      </c>
      <c r="I14" s="69">
        <v>7716280.97</v>
      </c>
    </row>
    <row r="15" spans="2:9" ht="12.75">
      <c r="B15" s="28" t="s">
        <v>19</v>
      </c>
      <c r="C15" s="29">
        <v>34266</v>
      </c>
      <c r="D15" s="26">
        <v>30</v>
      </c>
      <c r="E15" s="30">
        <v>92024</v>
      </c>
      <c r="F15" s="69">
        <v>4425503.66</v>
      </c>
      <c r="G15" s="69">
        <f>F15*0.185</f>
        <v>818718.1771</v>
      </c>
      <c r="H15" s="69">
        <v>4143176.94</v>
      </c>
      <c r="I15" s="69">
        <v>2863303.86</v>
      </c>
    </row>
    <row r="16" spans="1:9" s="22" customFormat="1" ht="12.75">
      <c r="A16" s="19"/>
      <c r="B16" s="24" t="s">
        <v>23</v>
      </c>
      <c r="C16" s="25">
        <v>34887</v>
      </c>
      <c r="D16" s="26">
        <v>30</v>
      </c>
      <c r="E16" s="21">
        <v>119481</v>
      </c>
      <c r="F16" s="68">
        <v>5455908.13</v>
      </c>
      <c r="G16" s="68">
        <f t="shared" si="0"/>
        <v>1009343.00405</v>
      </c>
      <c r="H16" s="68">
        <v>6178600.33</v>
      </c>
      <c r="I16" s="68">
        <v>7980017.76</v>
      </c>
    </row>
    <row r="17" spans="1:9" s="22" customFormat="1" ht="12.75">
      <c r="A17" s="19"/>
      <c r="B17" s="24" t="s">
        <v>11</v>
      </c>
      <c r="C17" s="25">
        <v>34552</v>
      </c>
      <c r="D17" s="26">
        <v>30</v>
      </c>
      <c r="E17" s="21">
        <v>152531</v>
      </c>
      <c r="F17" s="68">
        <v>7688923.81</v>
      </c>
      <c r="G17" s="68">
        <f t="shared" si="0"/>
        <v>1422450.9048499998</v>
      </c>
      <c r="H17" s="68">
        <v>8525133.79</v>
      </c>
      <c r="I17" s="68">
        <v>8598877.25</v>
      </c>
    </row>
    <row r="18" spans="1:9" s="22" customFormat="1" ht="12.75">
      <c r="A18" s="19"/>
      <c r="B18" s="24" t="s">
        <v>12</v>
      </c>
      <c r="C18" s="25">
        <v>34582</v>
      </c>
      <c r="D18" s="26">
        <v>30</v>
      </c>
      <c r="E18" s="21">
        <v>155196</v>
      </c>
      <c r="F18" s="68">
        <v>8825889.59</v>
      </c>
      <c r="G18" s="68">
        <f t="shared" si="0"/>
        <v>1632789.57415</v>
      </c>
      <c r="H18" s="68">
        <v>8599317.93</v>
      </c>
      <c r="I18" s="68">
        <v>11068938.95</v>
      </c>
    </row>
    <row r="19" spans="2:9" ht="12.75">
      <c r="B19" s="28" t="s">
        <v>27</v>
      </c>
      <c r="C19" s="29">
        <v>34607</v>
      </c>
      <c r="D19" s="26">
        <v>30</v>
      </c>
      <c r="E19" s="30">
        <v>104331</v>
      </c>
      <c r="F19" s="69">
        <v>5976857.2</v>
      </c>
      <c r="G19" s="69">
        <f t="shared" si="0"/>
        <v>1105718.582</v>
      </c>
      <c r="H19" s="69">
        <v>6193034.61</v>
      </c>
      <c r="I19" s="69">
        <v>4081944.44</v>
      </c>
    </row>
    <row r="20" spans="2:9" ht="13.5" thickBot="1">
      <c r="B20" s="31" t="s">
        <v>28</v>
      </c>
      <c r="C20" s="32">
        <v>34696</v>
      </c>
      <c r="D20" s="26">
        <v>30</v>
      </c>
      <c r="E20" s="30">
        <v>131945</v>
      </c>
      <c r="F20" s="70">
        <v>7547751.97</v>
      </c>
      <c r="G20" s="69">
        <f t="shared" si="0"/>
        <v>1396334.11445</v>
      </c>
      <c r="H20" s="70">
        <v>8319699.62</v>
      </c>
      <c r="I20" s="72">
        <v>7123848.76</v>
      </c>
    </row>
    <row r="21" spans="1:9" s="22" customFormat="1" ht="13.5" thickBot="1">
      <c r="A21" s="19"/>
      <c r="B21" s="56" t="s">
        <v>38</v>
      </c>
      <c r="C21" s="34" t="s">
        <v>14</v>
      </c>
      <c r="D21" s="33"/>
      <c r="E21" s="35">
        <f>SUM(E8:E20)</f>
        <v>2111872</v>
      </c>
      <c r="F21" s="71">
        <f>SUM(F8:F20)</f>
        <v>120393913.88000001</v>
      </c>
      <c r="G21" s="71">
        <f>SUM(G8:G20)</f>
        <v>22272874.0678</v>
      </c>
      <c r="H21" s="71">
        <f>SUM(H8:H20)</f>
        <v>130021632.75000001</v>
      </c>
      <c r="I21" s="71">
        <f>SUM(I8:I20)</f>
        <v>117769419.2</v>
      </c>
    </row>
    <row r="22" ht="12.75"/>
    <row r="23" s="22" customFormat="1" ht="12.75">
      <c r="A23" s="19"/>
    </row>
    <row r="24" spans="2:9" ht="12.75">
      <c r="B24" s="36"/>
      <c r="C24" s="37"/>
      <c r="D24" s="38"/>
      <c r="E24" s="38"/>
      <c r="F24" s="38"/>
      <c r="G24" s="38"/>
      <c r="H24" s="39"/>
      <c r="I24" s="40"/>
    </row>
    <row r="25" spans="2:9" ht="12.75">
      <c r="B25" s="38"/>
      <c r="C25" s="37"/>
      <c r="D25" s="38"/>
      <c r="E25" s="38"/>
      <c r="F25" s="38"/>
      <c r="G25" s="38"/>
      <c r="H25" s="39"/>
      <c r="I25" s="40"/>
    </row>
    <row r="26" spans="2:7" ht="12.75">
      <c r="B26" s="2" t="s">
        <v>0</v>
      </c>
      <c r="G26" s="4"/>
    </row>
    <row r="27" spans="2:7" ht="12.75">
      <c r="B27" s="2" t="s">
        <v>30</v>
      </c>
      <c r="G27" s="4"/>
    </row>
    <row r="28" spans="2:7" ht="12.75">
      <c r="B28" s="2" t="s">
        <v>15</v>
      </c>
      <c r="C28" s="45" t="s">
        <v>35</v>
      </c>
      <c r="D28" s="4"/>
      <c r="G28" s="46"/>
    </row>
    <row r="29" spans="4:7" ht="12.75">
      <c r="D29" s="47"/>
      <c r="E29" s="4"/>
      <c r="G29" s="48"/>
    </row>
    <row r="30" ht="13.5" thickBot="1">
      <c r="G30" s="48"/>
    </row>
    <row r="31" spans="1:7" ht="12.75">
      <c r="A31" s="4"/>
      <c r="B31" s="12" t="s">
        <v>39</v>
      </c>
      <c r="C31" s="11"/>
      <c r="D31" s="12" t="s">
        <v>16</v>
      </c>
      <c r="E31" s="12" t="s">
        <v>16</v>
      </c>
      <c r="F31" s="12" t="s">
        <v>16</v>
      </c>
      <c r="G31" s="48"/>
    </row>
    <row r="32" spans="1:7" ht="13.5" thickBot="1">
      <c r="A32" s="4"/>
      <c r="B32" s="15" t="s">
        <v>37</v>
      </c>
      <c r="C32" s="16" t="s">
        <v>32</v>
      </c>
      <c r="D32" s="15" t="s">
        <v>5</v>
      </c>
      <c r="E32" s="15" t="s">
        <v>17</v>
      </c>
      <c r="F32" s="15" t="s">
        <v>18</v>
      </c>
      <c r="G32" s="48"/>
    </row>
    <row r="33" spans="1:9" s="22" customFormat="1" ht="12.75">
      <c r="A33" s="27"/>
      <c r="B33" s="20" t="s">
        <v>13</v>
      </c>
      <c r="C33" s="11">
        <v>35342</v>
      </c>
      <c r="D33" s="49">
        <f>E8+2266015</f>
        <v>2492769</v>
      </c>
      <c r="E33" s="67">
        <f>F8+106326346.77</f>
        <v>117710462.47</v>
      </c>
      <c r="F33" s="67">
        <f aca="true" t="shared" si="1" ref="F33:F45">0.185*E33</f>
        <v>21776435.55695</v>
      </c>
      <c r="G33" s="50"/>
      <c r="H33" s="51"/>
      <c r="I33" s="52"/>
    </row>
    <row r="34" spans="1:9" s="22" customFormat="1" ht="12.75">
      <c r="A34" s="27"/>
      <c r="B34" s="24" t="s">
        <v>9</v>
      </c>
      <c r="C34" s="25">
        <v>34442</v>
      </c>
      <c r="D34" s="53">
        <f>E9+1690850</f>
        <v>1858245</v>
      </c>
      <c r="E34" s="68">
        <f>F9+105657470.39</f>
        <v>116941104.58</v>
      </c>
      <c r="F34" s="68">
        <f t="shared" si="1"/>
        <v>21634104.3473</v>
      </c>
      <c r="G34" s="50"/>
      <c r="H34" s="51"/>
      <c r="I34" s="52"/>
    </row>
    <row r="35" spans="1:9" s="22" customFormat="1" ht="12.75">
      <c r="A35" s="27"/>
      <c r="B35" s="24" t="s">
        <v>10</v>
      </c>
      <c r="C35" s="25">
        <v>34524</v>
      </c>
      <c r="D35" s="53">
        <f>E10+2724618</f>
        <v>3026338</v>
      </c>
      <c r="E35" s="68">
        <f>F10+177164969.22</f>
        <v>198075704.95</v>
      </c>
      <c r="F35" s="68">
        <f t="shared" si="1"/>
        <v>36644005.41575</v>
      </c>
      <c r="G35" s="50"/>
      <c r="H35" s="51"/>
      <c r="I35" s="52"/>
    </row>
    <row r="36" spans="1:9" s="22" customFormat="1" ht="12.75">
      <c r="A36" s="27"/>
      <c r="B36" s="24" t="s">
        <v>24</v>
      </c>
      <c r="C36" s="25">
        <v>34474</v>
      </c>
      <c r="D36" s="53">
        <f>E11+1964372</f>
        <v>2221001</v>
      </c>
      <c r="E36" s="68">
        <f>F11+112072876.36</f>
        <v>125259825.86</v>
      </c>
      <c r="F36" s="68">
        <f t="shared" si="1"/>
        <v>23173067.7841</v>
      </c>
      <c r="G36" s="50"/>
      <c r="H36" s="51"/>
      <c r="I36" s="52"/>
    </row>
    <row r="37" spans="1:7" ht="12.75">
      <c r="A37" s="4" t="s">
        <v>14</v>
      </c>
      <c r="B37" s="28" t="s">
        <v>22</v>
      </c>
      <c r="C37" s="29">
        <v>35258</v>
      </c>
      <c r="D37" s="54">
        <f>E12+1469371</f>
        <v>1635635</v>
      </c>
      <c r="E37" s="69">
        <f>F12+94259019.08</f>
        <v>105190356.31</v>
      </c>
      <c r="F37" s="69">
        <f t="shared" si="1"/>
        <v>19460215.91735</v>
      </c>
      <c r="G37" s="48"/>
    </row>
    <row r="38" spans="1:7" ht="12.75">
      <c r="A38" s="4"/>
      <c r="B38" s="28" t="s">
        <v>25</v>
      </c>
      <c r="C38" s="29">
        <v>34909</v>
      </c>
      <c r="D38" s="54">
        <f>E13+892519</f>
        <v>995108</v>
      </c>
      <c r="E38" s="69">
        <f>F13+42414257.43</f>
        <v>47134289.519999996</v>
      </c>
      <c r="F38" s="69">
        <f t="shared" si="1"/>
        <v>8719843.561199998</v>
      </c>
      <c r="G38" s="46"/>
    </row>
    <row r="39" spans="1:7" ht="12.75">
      <c r="A39" s="4"/>
      <c r="B39" s="28" t="s">
        <v>8</v>
      </c>
      <c r="C39" s="29">
        <v>34311</v>
      </c>
      <c r="D39" s="54">
        <f>E14+1233206</f>
        <v>1368219</v>
      </c>
      <c r="E39" s="69">
        <f>F14+66289007.54</f>
        <v>74345282.62</v>
      </c>
      <c r="F39" s="69">
        <f t="shared" si="1"/>
        <v>13753877.2847</v>
      </c>
      <c r="G39" s="4"/>
    </row>
    <row r="40" spans="1:7" ht="12.75">
      <c r="A40" s="4"/>
      <c r="B40" s="28" t="s">
        <v>19</v>
      </c>
      <c r="C40" s="29">
        <v>34266</v>
      </c>
      <c r="D40" s="54">
        <f>E15+725705</f>
        <v>817729</v>
      </c>
      <c r="E40" s="69">
        <f>F15+31417480.04</f>
        <v>35842983.7</v>
      </c>
      <c r="F40" s="69">
        <f t="shared" si="1"/>
        <v>6630951.9845</v>
      </c>
      <c r="G40" s="4"/>
    </row>
    <row r="41" spans="1:9" s="22" customFormat="1" ht="12.75">
      <c r="A41" s="27"/>
      <c r="B41" s="24" t="s">
        <v>23</v>
      </c>
      <c r="C41" s="25">
        <v>34887</v>
      </c>
      <c r="D41" s="53">
        <f>E16+1275626</f>
        <v>1395107</v>
      </c>
      <c r="E41" s="68">
        <f>F16+58590618.07</f>
        <v>64046526.2</v>
      </c>
      <c r="F41" s="68">
        <f t="shared" si="1"/>
        <v>11848607.347000001</v>
      </c>
      <c r="G41" s="27"/>
      <c r="H41" s="51"/>
      <c r="I41" s="52"/>
    </row>
    <row r="42" spans="1:9" s="22" customFormat="1" ht="12.75">
      <c r="A42" s="27"/>
      <c r="B42" s="24" t="s">
        <v>11</v>
      </c>
      <c r="C42" s="25">
        <v>34552</v>
      </c>
      <c r="D42" s="53">
        <f>E17+1452280</f>
        <v>1604811</v>
      </c>
      <c r="E42" s="68">
        <f>F17+74242257.07</f>
        <v>81931180.88</v>
      </c>
      <c r="F42" s="68">
        <f t="shared" si="1"/>
        <v>15157268.4628</v>
      </c>
      <c r="G42" s="27"/>
      <c r="H42" s="51"/>
      <c r="I42" s="52"/>
    </row>
    <row r="43" spans="1:9" s="22" customFormat="1" ht="12.75">
      <c r="A43" s="27"/>
      <c r="B43" s="24" t="s">
        <v>12</v>
      </c>
      <c r="C43" s="25">
        <v>34582</v>
      </c>
      <c r="D43" s="53">
        <f>E18+1337473</f>
        <v>1492669</v>
      </c>
      <c r="E43" s="68">
        <f>F18+83821564.52</f>
        <v>92647454.11</v>
      </c>
      <c r="F43" s="68">
        <f t="shared" si="1"/>
        <v>17139779.01035</v>
      </c>
      <c r="G43" s="27"/>
      <c r="H43" s="51"/>
      <c r="I43" s="52"/>
    </row>
    <row r="44" spans="1:7" ht="12.75">
      <c r="A44" s="4"/>
      <c r="B44" s="28" t="s">
        <v>26</v>
      </c>
      <c r="C44" s="29">
        <v>34607</v>
      </c>
      <c r="D44" s="54">
        <f>E19+856004</f>
        <v>960335</v>
      </c>
      <c r="E44" s="69">
        <f>F19+47113152.89</f>
        <v>53090010.09</v>
      </c>
      <c r="F44" s="69">
        <f t="shared" si="1"/>
        <v>9821651.86665</v>
      </c>
      <c r="G44" s="4"/>
    </row>
    <row r="45" spans="1:7" ht="13.5" thickBot="1">
      <c r="A45" s="4"/>
      <c r="B45" s="31" t="s">
        <v>28</v>
      </c>
      <c r="C45" s="32">
        <v>34696</v>
      </c>
      <c r="D45" s="55">
        <f>E20+1205266</f>
        <v>1337211</v>
      </c>
      <c r="E45" s="70">
        <f>F20+69038356.76</f>
        <v>76586108.73</v>
      </c>
      <c r="F45" s="70">
        <f t="shared" si="1"/>
        <v>14168430.115050001</v>
      </c>
      <c r="G45" s="4"/>
    </row>
    <row r="46" spans="1:9" s="22" customFormat="1" ht="13.5" thickBot="1">
      <c r="A46" s="27"/>
      <c r="B46" s="56" t="s">
        <v>38</v>
      </c>
      <c r="C46" s="57"/>
      <c r="D46" s="35">
        <f>SUM(D33:D45)</f>
        <v>21205177</v>
      </c>
      <c r="E46" s="71">
        <f>SUM(E33:E45)</f>
        <v>1188801290.0200002</v>
      </c>
      <c r="F46" s="71">
        <f>SUM(F33:F45)</f>
        <v>219928238.65369996</v>
      </c>
      <c r="G46" s="27"/>
      <c r="H46" s="51"/>
      <c r="I46" s="52"/>
    </row>
    <row r="47" spans="1:7" ht="12.75">
      <c r="A47" s="4"/>
      <c r="G47" s="4"/>
    </row>
    <row r="48" spans="2:7" ht="12.75">
      <c r="B48" s="2"/>
      <c r="G48" s="4"/>
    </row>
    <row r="49" spans="1:9" s="41" customFormat="1" ht="12.75">
      <c r="A49" s="58"/>
      <c r="B49" s="38"/>
      <c r="C49" s="37"/>
      <c r="D49" s="38"/>
      <c r="E49" s="38"/>
      <c r="F49" s="38"/>
      <c r="G49" s="59"/>
      <c r="H49" s="60"/>
      <c r="I49" s="61"/>
    </row>
    <row r="50" spans="1:7" ht="12.75">
      <c r="A50" s="4"/>
      <c r="G50" s="48"/>
    </row>
    <row r="51" spans="1:7" ht="12.75">
      <c r="A51" s="4"/>
      <c r="G51" s="48"/>
    </row>
    <row r="52" spans="1:9" s="22" customFormat="1" ht="12.75">
      <c r="A52" s="19"/>
      <c r="G52" s="43"/>
      <c r="H52" s="43"/>
      <c r="I52" s="44"/>
    </row>
    <row r="53" spans="1:9" s="41" customFormat="1" ht="12.75">
      <c r="A53" s="58"/>
      <c r="B53" s="36"/>
      <c r="C53" s="37"/>
      <c r="D53" s="38"/>
      <c r="E53" s="38"/>
      <c r="F53" s="38"/>
      <c r="G53" s="59"/>
      <c r="H53" s="60"/>
      <c r="I53" s="61"/>
    </row>
    <row r="54" spans="1:9" s="41" customFormat="1" ht="12.75">
      <c r="A54" s="58"/>
      <c r="B54" s="38"/>
      <c r="C54" s="37"/>
      <c r="D54" s="38"/>
      <c r="E54" s="38"/>
      <c r="F54" s="38"/>
      <c r="G54" s="59"/>
      <c r="H54" s="60"/>
      <c r="I54" s="61"/>
    </row>
    <row r="55" spans="1:9" s="65" customFormat="1" ht="12.75">
      <c r="A55" s="42"/>
      <c r="B55" s="42"/>
      <c r="C55" s="37"/>
      <c r="D55" s="62"/>
      <c r="E55" s="63"/>
      <c r="F55" s="64"/>
      <c r="G55" s="43"/>
      <c r="H55" s="43"/>
      <c r="I55" s="44"/>
    </row>
  </sheetData>
  <printOptions horizontalCentered="1"/>
  <pageMargins left="0" right="0" top="1" bottom="0" header="0.5" footer="0.5"/>
  <pageSetup horizontalDpi="300" verticalDpi="300" orientation="landscape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2002-04-26T20:26:14Z</cp:lastPrinted>
  <dcterms:created xsi:type="dcterms:W3CDTF">1998-04-06T18:16:31Z</dcterms:created>
  <dcterms:modified xsi:type="dcterms:W3CDTF">2002-04-26T20:26:42Z</dcterms:modified>
  <cp:category/>
  <cp:version/>
  <cp:contentType/>
  <cp:contentStatus/>
</cp:coreProperties>
</file>