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<sst xmlns="http://schemas.openxmlformats.org/spreadsheetml/2006/main" count="60" uniqueCount="41">
  <si>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</si>
  <si>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</si>
  <si>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</si>
  <si>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</si>
  <si>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OCTOBER 2008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</si>
  <si>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</si>
  <si>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</si>
  <si>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</si>
  <si>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</si>
  <si>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</si>
  <si>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</si>
  <si>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</si>
  <si>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</si>
  <si>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</si>
  <si>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</si>
  <si>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</si>
  <si>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</si>
  <si>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</si>
  <si>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</si>
  <si>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</si>
  <si>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</si>
  <si>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</si>
  <si>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</si>
  <si>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</si>
  <si>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</si>
  <si>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</si>
  <si>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</si>
  <si>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</si>
  <si>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</si>
  <si>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</si>
  <si>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</si>
  <si>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</si>
  <si>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</si>
  <si>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2008 -  OCTOBER 31, 2008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</si>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</sst>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66" fontId="8" fillId="0" borderId="4" xfId="0" applyNumberFormat="1" applyFont="1" applyFill="1" applyBorder="1" applyAlignment="1" applyProtection="1">
      <alignment horizontal="center"/>
      <protection/>
    </xf>
    <xf numFmtId="44" fontId="8" fillId="0" borderId="3" xfId="17" applyNumberFormat="1" applyFont="1" applyFill="1" applyBorder="1" applyAlignment="1" applyProtection="1">
      <alignment horizontal="center"/>
      <protection/>
    </xf>
    <xf numFmtId="44" fontId="8" fillId="0" borderId="3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7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66" fontId="8" fillId="0" borderId="9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5" xfId="0" applyNumberFormat="1" applyFont="1" applyFill="1" applyBorder="1" applyAlignment="1" applyProtection="1">
      <alignment horizontal="center"/>
      <protection/>
    </xf>
    <xf numFmtId="17" fontId="8" fillId="0" borderId="1" xfId="19" applyNumberFormat="1" applyFont="1" applyFill="1" applyBorder="1" applyAlignment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38" fontId="8" fillId="0" borderId="10" xfId="19" applyNumberFormat="1" applyFont="1" applyFill="1" applyBorder="1" applyAlignment="1">
      <alignment horizontal="center"/>
      <protection/>
    </xf>
    <xf numFmtId="177" fontId="8" fillId="0" borderId="2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6" fontId="8" fillId="0" borderId="10" xfId="17" applyNumberFormat="1" applyFont="1" applyFill="1" applyBorder="1" applyAlignment="1" applyProtection="1">
      <alignment/>
      <protection/>
    </xf>
    <xf numFmtId="38" fontId="8" fillId="0" borderId="1" xfId="19" applyNumberFormat="1" applyFont="1" applyFill="1" applyBorder="1">
      <alignment/>
      <protection/>
    </xf>
    <xf numFmtId="164" fontId="8" fillId="0" borderId="6" xfId="0" applyFont="1" applyFill="1" applyBorder="1" applyAlignment="1" applyProtection="1">
      <alignment/>
      <protection/>
    </xf>
    <xf numFmtId="6" fontId="8" fillId="0" borderId="3" xfId="19" applyNumberFormat="1" applyFont="1" applyFill="1" applyBorder="1">
      <alignment/>
      <protection/>
    </xf>
    <xf numFmtId="38" fontId="8" fillId="0" borderId="3" xfId="19" applyNumberFormat="1" applyFont="1" applyFill="1" applyBorder="1" applyAlignment="1">
      <alignment/>
      <protection/>
    </xf>
    <xf numFmtId="177" fontId="8" fillId="0" borderId="3" xfId="19" applyNumberFormat="1" applyFont="1" applyFill="1" applyBorder="1" applyAlignment="1">
      <alignment horizontal="center"/>
      <protection/>
    </xf>
    <xf numFmtId="38" fontId="8" fillId="0" borderId="3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6" fontId="8" fillId="0" borderId="11" xfId="17" applyNumberFormat="1" applyFont="1" applyFill="1" applyBorder="1" applyAlignment="1" applyProtection="1">
      <alignment/>
      <protection/>
    </xf>
    <xf numFmtId="38" fontId="8" fillId="0" borderId="7" xfId="19" applyNumberFormat="1" applyFont="1" applyFill="1" applyBorder="1">
      <alignment/>
      <protection/>
    </xf>
    <xf numFmtId="164" fontId="6" fillId="0" borderId="12" xfId="0" applyFont="1" applyFill="1" applyBorder="1" applyAlignment="1">
      <alignment/>
    </xf>
    <xf numFmtId="6" fontId="8" fillId="0" borderId="7" xfId="0" applyNumberFormat="1" applyFont="1" applyFill="1" applyBorder="1" applyAlignment="1">
      <alignment/>
    </xf>
    <xf numFmtId="38" fontId="8" fillId="0" borderId="7" xfId="0" applyNumberFormat="1" applyFont="1" applyFill="1" applyBorder="1" applyAlignment="1">
      <alignment/>
    </xf>
    <xf numFmtId="176" fontId="8" fillId="0" borderId="7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3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0" fontId="5" fillId="0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selection activeCell="F20" sqref="F20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31</v>
      </c>
      <c r="D9" s="26">
        <v>116731</v>
      </c>
      <c r="E9" s="27">
        <v>14613321.23</v>
      </c>
      <c r="F9" s="28">
        <f>E9*0.18</f>
        <v>2630397.8214</v>
      </c>
      <c r="G9" s="28">
        <f>E9-F9</f>
        <v>11982923.4086</v>
      </c>
      <c r="H9" s="29">
        <f>G9*0.185</f>
        <v>2216840.830591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31</v>
      </c>
      <c r="D10" s="34">
        <v>146986</v>
      </c>
      <c r="E10" s="35">
        <v>7096673.09</v>
      </c>
      <c r="F10" s="36">
        <f>E10*0.18</f>
        <v>1277401.1561999999</v>
      </c>
      <c r="G10" s="36">
        <f>E10-F10</f>
        <v>5819271.9338</v>
      </c>
      <c r="H10" s="37">
        <f>G10*0.185</f>
        <v>1076565.307753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31</v>
      </c>
      <c r="D11" s="34">
        <v>200827</v>
      </c>
      <c r="E11" s="35">
        <v>8947939.02</v>
      </c>
      <c r="F11" s="36">
        <f>E11*0.18</f>
        <v>1610629.0236</v>
      </c>
      <c r="G11" s="36">
        <f>E11-F11</f>
        <v>7337309.9964</v>
      </c>
      <c r="H11" s="37">
        <f>G11*0.185</f>
        <v>1357402.349334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31</v>
      </c>
      <c r="D12" s="41">
        <v>39612</v>
      </c>
      <c r="E12" s="42">
        <v>2568820.24</v>
      </c>
      <c r="F12" s="43">
        <f>E12*0.18</f>
        <v>462387.64320000005</v>
      </c>
      <c r="G12" s="43">
        <f>E12-F12</f>
        <v>2106432.5968000004</v>
      </c>
      <c r="H12" s="44">
        <f>G12*0.185</f>
        <v>389690.03040800005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504156</v>
      </c>
      <c r="E13" s="43">
        <f>SUM(E9:E12)</f>
        <v>33226753.58</v>
      </c>
      <c r="F13" s="43">
        <f>SUM(F9:F12)</f>
        <v>5980815.6444</v>
      </c>
      <c r="G13" s="43">
        <f>SUM(G9:G12)</f>
        <v>27245937.935599998</v>
      </c>
      <c r="H13" s="44">
        <f>SUM(H9:H12)</f>
        <v>5040498.518085999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40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25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26</v>
      </c>
      <c r="B24" s="4"/>
      <c r="C24" s="4"/>
      <c r="D24" s="4"/>
      <c r="E24" s="4"/>
      <c r="F24" s="106"/>
      <c r="G24" s="106"/>
      <c r="H24" s="106"/>
      <c r="I24" s="5"/>
      <c r="J24" s="5"/>
      <c r="K24" s="5"/>
      <c r="L24" s="5"/>
    </row>
    <row r="25" spans="1:12" ht="15">
      <c r="A25" s="56"/>
      <c r="B25" s="57"/>
      <c r="C25" s="105" t="s">
        <v>27</v>
      </c>
      <c r="D25" s="105"/>
      <c r="E25" s="105"/>
      <c r="F25" s="105" t="s">
        <v>28</v>
      </c>
      <c r="G25" s="105"/>
      <c r="H25" s="105"/>
      <c r="I25" s="5"/>
      <c r="J25" s="5"/>
      <c r="K25" s="5"/>
      <c r="L25" s="5"/>
    </row>
    <row r="26" spans="1:12" ht="13.5" thickBot="1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>
      <c r="A27" s="63" t="s">
        <v>10</v>
      </c>
      <c r="B27" s="64">
        <v>39722</v>
      </c>
      <c r="C27" s="65">
        <v>39692</v>
      </c>
      <c r="D27" s="66" t="s">
        <v>29</v>
      </c>
      <c r="E27" s="67" t="s">
        <v>30</v>
      </c>
      <c r="F27" s="68">
        <v>39356</v>
      </c>
      <c r="G27" s="66" t="s">
        <v>29</v>
      </c>
      <c r="H27" s="67" t="s">
        <v>30</v>
      </c>
      <c r="I27" s="5"/>
      <c r="J27" s="5"/>
      <c r="K27" s="5"/>
      <c r="L27" s="5"/>
    </row>
    <row r="28" spans="1:12" ht="12.75">
      <c r="A28" s="69" t="s">
        <v>18</v>
      </c>
      <c r="B28" s="70">
        <f>E9</f>
        <v>14613321.23</v>
      </c>
      <c r="C28" s="27">
        <v>8058886.78</v>
      </c>
      <c r="D28" s="71">
        <f>B28-C28</f>
        <v>6554434.45</v>
      </c>
      <c r="E28" s="72">
        <f>D28/C28</f>
        <v>0.8133175994315185</v>
      </c>
      <c r="F28" s="73">
        <v>12371288.88</v>
      </c>
      <c r="G28" s="74">
        <f>B28-F28</f>
        <v>2242032.3499999996</v>
      </c>
      <c r="H28" s="72">
        <f>G28/F28</f>
        <v>0.18122867970729978</v>
      </c>
      <c r="I28" s="5"/>
      <c r="J28" s="5"/>
      <c r="K28" s="5"/>
      <c r="L28" s="5"/>
    </row>
    <row r="29" spans="1:12" ht="12.75">
      <c r="A29" s="75" t="s">
        <v>19</v>
      </c>
      <c r="B29" s="76">
        <f>E10</f>
        <v>7096673.09</v>
      </c>
      <c r="C29" s="35">
        <v>6502487.01</v>
      </c>
      <c r="D29" s="77">
        <f>B29-C29</f>
        <v>594186.0800000001</v>
      </c>
      <c r="E29" s="78">
        <f>D29/C29</f>
        <v>0.0913782802005167</v>
      </c>
      <c r="F29" s="50">
        <v>7143610.67</v>
      </c>
      <c r="G29" s="79">
        <f>B29-F29</f>
        <v>-46937.580000000075</v>
      </c>
      <c r="H29" s="78">
        <f>G29/F29</f>
        <v>-0.0065705680458086994</v>
      </c>
      <c r="I29" s="5"/>
      <c r="J29" s="5"/>
      <c r="K29" s="5"/>
      <c r="L29" s="5"/>
    </row>
    <row r="30" spans="1:12" ht="12.75">
      <c r="A30" s="75" t="s">
        <v>20</v>
      </c>
      <c r="B30" s="76">
        <f>E11</f>
        <v>8947939.02</v>
      </c>
      <c r="C30" s="35">
        <v>7156754.41</v>
      </c>
      <c r="D30" s="77">
        <f>B30-C30</f>
        <v>1791184.6099999994</v>
      </c>
      <c r="E30" s="78">
        <f>D30/C30</f>
        <v>0.25027889842038037</v>
      </c>
      <c r="F30" s="50">
        <v>8199223.4</v>
      </c>
      <c r="G30" s="79">
        <f>B30-F30</f>
        <v>748715.6199999992</v>
      </c>
      <c r="H30" s="78">
        <f>G30/F30</f>
        <v>0.0913154311663223</v>
      </c>
      <c r="I30" s="5"/>
      <c r="J30" s="5"/>
      <c r="K30" s="5"/>
      <c r="L30" s="5"/>
    </row>
    <row r="31" spans="1:12" ht="13.5" thickBot="1">
      <c r="A31" s="80" t="s">
        <v>21</v>
      </c>
      <c r="B31" s="81">
        <f>E12</f>
        <v>2568820.24</v>
      </c>
      <c r="C31" s="42">
        <v>1831016.37</v>
      </c>
      <c r="D31" s="82">
        <f>B31-C31</f>
        <v>737803.8700000001</v>
      </c>
      <c r="E31" s="83">
        <f>D31/C31</f>
        <v>0.40294771914027183</v>
      </c>
      <c r="F31" s="84">
        <v>1258216.75</v>
      </c>
      <c r="G31" s="85">
        <f>B31-F31</f>
        <v>1310603.4900000002</v>
      </c>
      <c r="H31" s="83">
        <f>G31/F31</f>
        <v>1.0416357038642192</v>
      </c>
      <c r="I31" s="5"/>
      <c r="J31" s="5"/>
      <c r="K31" s="5"/>
      <c r="L31" s="5"/>
    </row>
    <row r="32" spans="1:12" ht="12.75" customHeight="1" thickBot="1">
      <c r="A32" s="86"/>
      <c r="B32" s="87">
        <f>SUM(B28:B31)</f>
        <v>33226753.58</v>
      </c>
      <c r="C32" s="87">
        <f>SUM(C28:C31)</f>
        <v>23549144.57</v>
      </c>
      <c r="D32" s="88">
        <f>SUM(D28:D31)</f>
        <v>9677609.010000002</v>
      </c>
      <c r="E32" s="83">
        <f>D32/C32</f>
        <v>0.41095373894509163</v>
      </c>
      <c r="F32" s="89">
        <f>SUM(F28:F31)</f>
        <v>28972339.700000003</v>
      </c>
      <c r="G32" s="88">
        <f>SUM(G28:G31)</f>
        <v>4254413.879999999</v>
      </c>
      <c r="H32" s="83">
        <f>G32/F32</f>
        <v>0.1468439871978996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 t="s">
        <v>31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>
      <c r="A40" s="1" t="s">
        <v>32</v>
      </c>
      <c r="B40" s="92"/>
      <c r="C40" s="93" t="s">
        <v>33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>
      <c r="A41" s="1"/>
      <c r="B41" s="92"/>
      <c r="C41" s="93" t="s">
        <v>34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35</v>
      </c>
      <c r="D44" s="15" t="s">
        <v>35</v>
      </c>
      <c r="E44" s="15" t="s">
        <v>35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36</v>
      </c>
      <c r="C45" s="19" t="s">
        <v>13</v>
      </c>
      <c r="D45" s="19" t="s">
        <v>37</v>
      </c>
      <c r="E45" s="19" t="s">
        <v>38</v>
      </c>
      <c r="F45" s="19" t="s">
        <v>8</v>
      </c>
      <c r="G45" s="19" t="s">
        <v>39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6">
        <f>D9+289300</f>
        <v>406031</v>
      </c>
      <c r="D46" s="97">
        <f>E9+37195451</f>
        <v>51808772.230000004</v>
      </c>
      <c r="E46" s="97">
        <f>F9+6695181</f>
        <v>9325578.8214</v>
      </c>
      <c r="F46" s="97">
        <f>D46-E46</f>
        <v>42483193.4086</v>
      </c>
      <c r="G46" s="97">
        <f>0.185*F46</f>
        <v>7859390.780591001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98">
        <f>D10+510371</f>
        <v>657357</v>
      </c>
      <c r="D47" s="99">
        <f>E10+23488788</f>
        <v>30585461.09</v>
      </c>
      <c r="E47" s="99">
        <f>F10+4227982</f>
        <v>5505383.1562</v>
      </c>
      <c r="F47" s="99">
        <f>D47-E47</f>
        <v>25080077.9338</v>
      </c>
      <c r="G47" s="99">
        <f>0.185*F47</f>
        <v>4639814.417753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98">
        <f>D11+563483</f>
        <v>764310</v>
      </c>
      <c r="D48" s="99">
        <f>E11+24371133</f>
        <v>33319072.02</v>
      </c>
      <c r="E48" s="99">
        <f>F11+4386804</f>
        <v>5997433.0236</v>
      </c>
      <c r="F48" s="99">
        <f>D48-E48</f>
        <v>27321638.9964</v>
      </c>
      <c r="G48" s="99">
        <f>0.185*F48</f>
        <v>5054503.214334</v>
      </c>
      <c r="H48" s="4"/>
      <c r="I48" s="5"/>
      <c r="J48" s="5"/>
      <c r="K48" s="5"/>
      <c r="L48" s="5"/>
    </row>
    <row r="49" spans="1:12" ht="13.5" thickBot="1">
      <c r="A49" s="80" t="s">
        <v>21</v>
      </c>
      <c r="B49" s="39">
        <v>39344</v>
      </c>
      <c r="C49" s="100">
        <f>D12+96245</f>
        <v>135857</v>
      </c>
      <c r="D49" s="101">
        <f>E12+6565512</f>
        <v>9134332.24</v>
      </c>
      <c r="E49" s="101">
        <f>F12+1181792</f>
        <v>1644179.6432</v>
      </c>
      <c r="F49" s="101">
        <f>D49-E49</f>
        <v>7490152.5968</v>
      </c>
      <c r="G49" s="101">
        <f>0.185*F49</f>
        <v>1385678.230408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0">
        <f>SUM(C46:C49)</f>
        <v>1963555</v>
      </c>
      <c r="D50" s="101">
        <f>SUM(D46:D49)</f>
        <v>124847637.58</v>
      </c>
      <c r="E50" s="101">
        <f>SUM(E46:E49)</f>
        <v>22472574.6444</v>
      </c>
      <c r="F50" s="101">
        <f>SUM(F46:F49)</f>
        <v>102375062.9356</v>
      </c>
      <c r="G50" s="101">
        <f>SUM(G46:G49)</f>
        <v>18939386.643086</v>
      </c>
      <c r="H50" s="4"/>
      <c r="I50" s="5"/>
      <c r="J50" s="5"/>
      <c r="K50" s="5"/>
      <c r="L50" s="5"/>
    </row>
    <row r="51" spans="1:12" ht="12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103"/>
      <c r="B53" s="103"/>
      <c r="C53" s="103"/>
      <c r="D53" s="103"/>
      <c r="E53" s="5"/>
      <c r="F53" s="5"/>
      <c r="G53" s="5"/>
      <c r="H53" s="5"/>
      <c r="I53" s="5"/>
      <c r="J53" s="5"/>
      <c r="K53" s="5"/>
      <c r="L53" s="5"/>
    </row>
    <row r="54" spans="1:12" ht="15">
      <c r="A54" s="104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 ht="1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C25:E25"/>
    <mergeCell ref="F25:H25"/>
    <mergeCell ref="F24:H24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2008-11-17T16:56:21Z</dcterms:created>
  <dcterms:modified xsi:type="dcterms:W3CDTF">2008-11-17T23:09:33Z</dcterms:modified>
  <cp:category/>
  <cp:version/>
  <cp:contentType/>
  <cp:contentStatus/>
</cp:coreProperties>
</file>