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H:\My Documents\000000_MonthlySBDFSRevenue\2026-05\"/>
    </mc:Choice>
  </mc:AlternateContent>
  <xr:revisionPtr revIDLastSave="1" documentId="13_ncr:1_{3C44B1E9-D7FE-4DFB-8966-8D5F384CFE00}" xr6:coauthVersionLast="47" xr6:coauthVersionMax="47" xr10:uidLastSave="{2AE2F7AB-EDD9-48D4-98CA-60149AA34FC5}"/>
  <bookViews>
    <workbookView xWindow="-120" yWindow="-120" windowWidth="29040" windowHeight="15720" xr2:uid="{00000000-000D-0000-FFFF-FFFF00000000}"/>
  </bookViews>
  <sheets>
    <sheet name="DFS" sheetId="2" r:id="rId1"/>
    <sheet name="FY26" sheetId="3" r:id="rId2"/>
    <sheet name="FY25" sheetId="4" r:id="rId3"/>
    <sheet name="FY24" sheetId="5" r:id="rId4"/>
    <sheet name="FY23" sheetId="6" r:id="rId5"/>
    <sheet name="FY22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B12" i="2"/>
  <c r="C12" i="2"/>
  <c r="D12" i="2"/>
  <c r="F27" i="2" l="1"/>
  <c r="F26" i="2"/>
  <c r="G26" i="2"/>
  <c r="G27" i="2"/>
  <c r="G28" i="2"/>
  <c r="F28" i="2"/>
  <c r="E28" i="2"/>
  <c r="E27" i="2"/>
  <c r="E26" i="2"/>
  <c r="G21" i="2"/>
  <c r="F21" i="2"/>
  <c r="E21" i="2"/>
  <c r="G20" i="2"/>
  <c r="F20" i="2"/>
  <c r="E20" i="2"/>
  <c r="G19" i="2"/>
  <c r="F19" i="2"/>
  <c r="E19" i="2"/>
  <c r="B9" i="2"/>
  <c r="C9" i="2"/>
  <c r="D9" i="2"/>
  <c r="C3" i="3"/>
  <c r="C4" i="3"/>
  <c r="C5" i="3"/>
  <c r="C6" i="3"/>
  <c r="C7" i="3"/>
  <c r="C8" i="3"/>
  <c r="C9" i="3"/>
  <c r="C10" i="3"/>
  <c r="C11" i="3"/>
  <c r="C12" i="3"/>
  <c r="C13" i="3"/>
  <c r="B4" i="3"/>
  <c r="B5" i="3"/>
  <c r="B6" i="3"/>
  <c r="B7" i="3"/>
  <c r="B8" i="3"/>
  <c r="B9" i="3"/>
  <c r="B10" i="3"/>
  <c r="B11" i="3"/>
  <c r="B12" i="3"/>
  <c r="B13" i="3"/>
  <c r="B3" i="3"/>
  <c r="D4" i="2" l="1"/>
  <c r="C4" i="2"/>
  <c r="B4" i="2"/>
  <c r="C29" i="2" l="1"/>
  <c r="D29" i="2"/>
  <c r="B29" i="2"/>
  <c r="C28" i="2"/>
  <c r="D28" i="2"/>
  <c r="B28" i="2"/>
  <c r="C27" i="2"/>
  <c r="D27" i="2"/>
  <c r="B27" i="2"/>
  <c r="C26" i="2"/>
  <c r="D26" i="2"/>
  <c r="B26" i="2"/>
  <c r="C25" i="2"/>
  <c r="D25" i="2"/>
  <c r="B25" i="2"/>
  <c r="D24" i="2"/>
  <c r="C24" i="2"/>
  <c r="B24" i="2"/>
  <c r="E4" i="2" l="1"/>
  <c r="F4" i="2" s="1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G3" i="2"/>
  <c r="E3" i="2"/>
  <c r="B5" i="2"/>
  <c r="F5" i="2" s="1"/>
  <c r="C5" i="2"/>
  <c r="D5" i="2"/>
  <c r="B6" i="2"/>
  <c r="F6" i="2" s="1"/>
  <c r="C6" i="2"/>
  <c r="D6" i="2"/>
  <c r="B7" i="2"/>
  <c r="C7" i="2"/>
  <c r="D7" i="2"/>
  <c r="B8" i="2"/>
  <c r="F8" i="2" s="1"/>
  <c r="C8" i="2"/>
  <c r="D8" i="2"/>
  <c r="F9" i="2"/>
  <c r="B10" i="2"/>
  <c r="F10" i="2" s="1"/>
  <c r="C10" i="2"/>
  <c r="D10" i="2"/>
  <c r="B11" i="2"/>
  <c r="C11" i="2"/>
  <c r="D11" i="2"/>
  <c r="B13" i="2"/>
  <c r="F13" i="2" s="1"/>
  <c r="C13" i="2"/>
  <c r="D13" i="2"/>
  <c r="B14" i="2"/>
  <c r="F14" i="2" s="1"/>
  <c r="C14" i="2"/>
  <c r="D14" i="2"/>
  <c r="C3" i="2"/>
  <c r="D3" i="2"/>
  <c r="B3" i="2"/>
  <c r="C2" i="3"/>
  <c r="B2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C2" i="4"/>
  <c r="B2" i="4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C2" i="5"/>
  <c r="B2" i="5"/>
  <c r="F7" i="2" l="1"/>
  <c r="H5" i="2"/>
  <c r="F3" i="2"/>
  <c r="F12" i="2"/>
  <c r="F11" i="2"/>
  <c r="H10" i="2"/>
  <c r="H13" i="2"/>
  <c r="H8" i="2"/>
  <c r="H9" i="2"/>
  <c r="H3" i="2"/>
  <c r="H14" i="2"/>
  <c r="H7" i="2"/>
  <c r="H12" i="2"/>
  <c r="H4" i="2"/>
  <c r="H6" i="2"/>
  <c r="H11" i="2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C2" i="6"/>
  <c r="B2" i="6"/>
  <c r="F14" i="7"/>
  <c r="D22" i="2" s="1"/>
  <c r="E14" i="7"/>
  <c r="C22" i="2" s="1"/>
  <c r="D14" i="7"/>
  <c r="B22" i="2" s="1"/>
  <c r="F14" i="6"/>
  <c r="D21" i="2" s="1"/>
  <c r="E14" i="6"/>
  <c r="D14" i="6"/>
  <c r="F14" i="5"/>
  <c r="D20" i="2" s="1"/>
  <c r="E14" i="5"/>
  <c r="D14" i="5"/>
  <c r="F14" i="4"/>
  <c r="D19" i="2" s="1"/>
  <c r="E14" i="4"/>
  <c r="D14" i="4"/>
  <c r="F14" i="3"/>
  <c r="D18" i="2" s="1"/>
  <c r="E14" i="3"/>
  <c r="D14" i="3"/>
  <c r="B19" i="2" l="1"/>
  <c r="B14" i="4"/>
  <c r="C19" i="2"/>
  <c r="C14" i="4"/>
  <c r="B20" i="2"/>
  <c r="B14" i="5"/>
  <c r="C20" i="2"/>
  <c r="C14" i="5"/>
  <c r="B21" i="2"/>
  <c r="B14" i="6"/>
  <c r="C21" i="2"/>
  <c r="C14" i="6"/>
  <c r="C14" i="3"/>
  <c r="C18" i="2"/>
  <c r="B14" i="3"/>
  <c r="B18" i="2"/>
  <c r="B15" i="2" l="1"/>
  <c r="F15" i="2" s="1"/>
  <c r="C15" i="2"/>
  <c r="H15" i="2" s="1"/>
  <c r="D15" i="2"/>
</calcChain>
</file>

<file path=xl/sharedStrings.xml><?xml version="1.0" encoding="utf-8"?>
<sst xmlns="http://schemas.openxmlformats.org/spreadsheetml/2006/main" count="67" uniqueCount="34">
  <si>
    <t>FY 26</t>
  </si>
  <si>
    <t>Gross FS Contest Revenues</t>
  </si>
  <si>
    <t>Net Revenue</t>
  </si>
  <si>
    <t>Taxes Paid</t>
  </si>
  <si>
    <t>FY25 Gross FS
Contest Revenue</t>
  </si>
  <si>
    <t>Gross Revenues
FY26 vs FY25</t>
  </si>
  <si>
    <t>FY25
Net Revenue</t>
  </si>
  <si>
    <t>Net Revenue
FY26 vs FY25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</si>
  <si>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</si>
  <si>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</si>
  <si>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</si>
  <si>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</si>
  <si>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</si>
  <si>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</si>
  <si>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</si>
  <si>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</si>
  <si>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</si>
  <si>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</si>
  <si>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</si>
  <si>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</si>
  <si>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26 Totals</t>
  </si>
  <si>
    <t>Gross Revenues vs Previous Year</t>
  </si>
  <si>
    <t>Net Revenues vs Previous Year</t>
  </si>
  <si>
    <t>Taxes Paid vs Previous Year</t>
  </si>
  <si>
    <t>FY26</t>
  </si>
  <si>
    <t>FY25</t>
  </si>
  <si>
    <t>FY24</t>
  </si>
  <si>
    <t>FY23</t>
  </si>
  <si>
    <t>FY22</t>
  </si>
  <si>
    <t>Gross Revenues vs Last Yr</t>
  </si>
  <si>
    <t>Net Revenues vs Last Yr</t>
  </si>
  <si>
    <t>Total</t>
  </si>
  <si>
    <t>FY 25</t>
  </si>
  <si>
    <t>FY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</si>
</sst>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[$$-409]* #,##0_);_([$$-409]* \(#,##0\);_([$$-409]* &quot;-&quot;??_);_(@_)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38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8" fontId="4" fillId="0" borderId="0" xfId="0" applyNumberFormat="1" applyFont="1" applyAlignment="1">
      <alignment horizontal="center"/>
    </xf>
    <xf numFmtId="38" fontId="2" fillId="0" borderId="1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38" fontId="3" fillId="0" borderId="0" xfId="0" applyNumberFormat="1" applyFont="1"/>
    <xf numFmtId="38" fontId="4" fillId="0" borderId="0" xfId="0" applyNumberFormat="1" applyFont="1"/>
    <xf numFmtId="38" fontId="2" fillId="0" borderId="1" xfId="0" applyNumberFormat="1" applyFont="1" applyBorder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38" fontId="9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8" fontId="7" fillId="0" borderId="1" xfId="0" applyNumberFormat="1" applyFont="1" applyBorder="1" applyAlignment="1">
      <alignment horizontal="center"/>
    </xf>
    <xf numFmtId="38" fontId="8" fillId="0" borderId="1" xfId="0" applyNumberFormat="1" applyFont="1" applyBorder="1" applyAlignment="1">
      <alignment horizontal="center"/>
    </xf>
    <xf numFmtId="38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38" fontId="2" fillId="0" borderId="0" xfId="0" applyNumberFormat="1" applyFont="1"/>
    <xf numFmtId="9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8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38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3"/>
  <sheetViews>
    <sheetView tabSelected="1" view="pageLayout" zoomScaleNormal="100" workbookViewId="0">
      <selection activeCell="F13" sqref="F13"/>
    </sheetView>
  </sheetViews>
  <sheetFormatPr defaultColWidth="8.7109375" defaultRowHeight="15.75"/>
  <cols>
    <col min="1" max="1" width="25.140625" style="4" customWidth="1"/>
    <col min="2" max="2" width="19" style="4" customWidth="1"/>
    <col min="3" max="3" width="14.7109375" style="4" customWidth="1"/>
    <col min="4" max="4" width="12.7109375" style="4" bestFit="1" customWidth="1"/>
    <col min="5" max="5" width="19.28515625" style="4" customWidth="1"/>
    <col min="6" max="6" width="18.7109375" style="5" customWidth="1"/>
    <col min="7" max="7" width="19.140625" style="4" bestFit="1" customWidth="1"/>
    <col min="8" max="8" width="13.28515625" style="4" bestFit="1" customWidth="1"/>
    <col min="9" max="16384" width="8.7109375" style="4"/>
  </cols>
  <sheetData>
    <row r="2" spans="1:8" ht="31.5" customHeight="1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</row>
    <row r="3" spans="1:8">
      <c r="A3" s="29" t="s">
        <v>8</v>
      </c>
      <c r="B3" s="30">
        <f>'FY26'!D2</f>
        <v>366809</v>
      </c>
      <c r="C3" s="30">
        <f>'FY26'!E2</f>
        <v>40801</v>
      </c>
      <c r="D3" s="30">
        <f>'FY26'!F2</f>
        <v>3264</v>
      </c>
      <c r="E3" s="30">
        <f>'FY25'!D2</f>
        <v>406300</v>
      </c>
      <c r="F3" s="31">
        <f>(B3-E3)/E3</f>
        <v>-9.7196652719665266E-2</v>
      </c>
      <c r="G3" s="30">
        <f>'FY25'!E2</f>
        <v>43251</v>
      </c>
      <c r="H3" s="31">
        <f>(C3-G3)/G3</f>
        <v>-5.6646089107766293E-2</v>
      </c>
    </row>
    <row r="4" spans="1:8">
      <c r="A4" s="5" t="s">
        <v>9</v>
      </c>
      <c r="B4" s="6">
        <f>'FY26'!D3</f>
        <v>372211</v>
      </c>
      <c r="C4" s="6">
        <f>'FY26'!E3</f>
        <v>41193</v>
      </c>
      <c r="D4" s="6">
        <f>'FY26'!F3</f>
        <v>3295</v>
      </c>
      <c r="E4" s="6">
        <f>'FY25'!D3</f>
        <v>435998</v>
      </c>
      <c r="F4" s="15">
        <f t="shared" ref="F4:F15" si="0">(B4-E4)/E4</f>
        <v>-0.14630112982169644</v>
      </c>
      <c r="G4" s="6">
        <f>'FY25'!E3</f>
        <v>45450</v>
      </c>
      <c r="H4" s="15">
        <f t="shared" ref="H4:H15" si="1">(C4-G4)/G4</f>
        <v>-9.3663366336633663E-2</v>
      </c>
    </row>
    <row r="5" spans="1:8">
      <c r="A5" s="5" t="s">
        <v>10</v>
      </c>
      <c r="B5" s="6">
        <f>'FY26'!D4</f>
        <v>1256861</v>
      </c>
      <c r="C5" s="6">
        <f>'FY26'!E4</f>
        <v>146389</v>
      </c>
      <c r="D5" s="6">
        <f>'FY26'!F4</f>
        <v>11711</v>
      </c>
      <c r="E5" s="6">
        <f>'FY25'!D4</f>
        <v>1451596</v>
      </c>
      <c r="F5" s="15">
        <f t="shared" si="0"/>
        <v>-0.13415233990724693</v>
      </c>
      <c r="G5" s="6">
        <f>'FY25'!E4</f>
        <v>161767</v>
      </c>
      <c r="H5" s="15">
        <f t="shared" si="1"/>
        <v>-9.5062651838755743E-2</v>
      </c>
    </row>
    <row r="6" spans="1:8">
      <c r="A6" s="5" t="s">
        <v>11</v>
      </c>
      <c r="B6" s="6">
        <f>'FY26'!D5</f>
        <v>1185057</v>
      </c>
      <c r="C6" s="6">
        <f>'FY26'!E5</f>
        <v>130902</v>
      </c>
      <c r="D6" s="6">
        <f>'FY26'!F5</f>
        <v>10472</v>
      </c>
      <c r="E6" s="6">
        <f>'FY25'!D5</f>
        <v>1567307</v>
      </c>
      <c r="F6" s="15">
        <f t="shared" si="0"/>
        <v>-0.24388967828255728</v>
      </c>
      <c r="G6" s="6">
        <f>'FY25'!E5</f>
        <v>180057</v>
      </c>
      <c r="H6" s="15">
        <f t="shared" si="1"/>
        <v>-0.27299688431996533</v>
      </c>
    </row>
    <row r="7" spans="1:8">
      <c r="A7" s="5" t="s">
        <v>12</v>
      </c>
      <c r="B7" s="6">
        <f>'FY26'!D6</f>
        <v>1163682</v>
      </c>
      <c r="C7" s="6">
        <f>'FY26'!E6</f>
        <v>143730</v>
      </c>
      <c r="D7" s="6">
        <f>'FY26'!F6</f>
        <v>11498</v>
      </c>
      <c r="E7" s="6">
        <f>'FY25'!D6</f>
        <v>1752829</v>
      </c>
      <c r="F7" s="15">
        <f t="shared" si="0"/>
        <v>-0.33611207938709364</v>
      </c>
      <c r="G7" s="6">
        <f>'FY25'!E6</f>
        <v>212276</v>
      </c>
      <c r="H7" s="15">
        <f t="shared" si="1"/>
        <v>-0.32290979667979425</v>
      </c>
    </row>
    <row r="8" spans="1:8">
      <c r="A8" s="5" t="s">
        <v>13</v>
      </c>
      <c r="B8" s="6">
        <f>'FY26'!D7</f>
        <v>4822529</v>
      </c>
      <c r="C8" s="6">
        <f>'FY26'!E7</f>
        <v>483114</v>
      </c>
      <c r="D8" s="6">
        <f>'FY26'!F7</f>
        <v>38649</v>
      </c>
      <c r="E8" s="6">
        <f>'FY25'!D7</f>
        <v>2399698</v>
      </c>
      <c r="F8" s="15">
        <f t="shared" si="0"/>
        <v>1.0096399630286812</v>
      </c>
      <c r="G8" s="6">
        <f>'FY25'!E7</f>
        <v>285924</v>
      </c>
      <c r="H8" s="15">
        <f t="shared" si="1"/>
        <v>0.68965879044781131</v>
      </c>
    </row>
    <row r="9" spans="1:8">
      <c r="A9" s="5" t="s">
        <v>14</v>
      </c>
      <c r="B9" s="6">
        <f>'FY26'!D8</f>
        <v>867329</v>
      </c>
      <c r="C9" s="6">
        <f>'FY26'!E8</f>
        <v>104256</v>
      </c>
      <c r="D9" s="6">
        <f>'FY26'!F8</f>
        <v>8340</v>
      </c>
      <c r="E9" s="6">
        <f>'FY25'!D8</f>
        <v>1076797</v>
      </c>
      <c r="F9" s="15">
        <f t="shared" si="0"/>
        <v>-0.19452877376144251</v>
      </c>
      <c r="G9" s="6">
        <f>'FY25'!E8</f>
        <v>135419</v>
      </c>
      <c r="H9" s="15">
        <f t="shared" si="1"/>
        <v>-0.23012280403783811</v>
      </c>
    </row>
    <row r="10" spans="1:8">
      <c r="A10" s="5" t="s">
        <v>15</v>
      </c>
      <c r="B10" s="6">
        <f>'FY26'!D9</f>
        <v>634095</v>
      </c>
      <c r="C10" s="6">
        <f>'FY26'!E9</f>
        <v>75046</v>
      </c>
      <c r="D10" s="6">
        <f>'FY26'!F9</f>
        <v>6004</v>
      </c>
      <c r="E10" s="6">
        <f>'FY25'!D9</f>
        <v>1037072</v>
      </c>
      <c r="F10" s="15">
        <f t="shared" si="0"/>
        <v>-0.38857186386287546</v>
      </c>
      <c r="G10" s="6">
        <f>'FY25'!E9</f>
        <v>126731</v>
      </c>
      <c r="H10" s="15">
        <f t="shared" si="1"/>
        <v>-0.40783233778633482</v>
      </c>
    </row>
    <row r="11" spans="1:8">
      <c r="A11" s="5" t="s">
        <v>16</v>
      </c>
      <c r="B11" s="6">
        <f>'FY26'!D10</f>
        <v>508337.14</v>
      </c>
      <c r="C11" s="6">
        <f>'FY26'!E10</f>
        <v>62184.520000000004</v>
      </c>
      <c r="D11" s="6">
        <f>'FY26'!F10</f>
        <v>4974.7599999999993</v>
      </c>
      <c r="E11" s="6">
        <f>'FY25'!D10</f>
        <v>590463</v>
      </c>
      <c r="F11" s="15">
        <f t="shared" si="0"/>
        <v>-0.13908722477106947</v>
      </c>
      <c r="G11" s="6">
        <f>'FY25'!E10</f>
        <v>69642</v>
      </c>
      <c r="H11" s="15">
        <f t="shared" si="1"/>
        <v>-0.10708308204818925</v>
      </c>
    </row>
    <row r="12" spans="1:8">
      <c r="A12" s="32" t="s">
        <v>17</v>
      </c>
      <c r="B12" s="33">
        <f>'FY26'!D11</f>
        <v>617491</v>
      </c>
      <c r="C12" s="33">
        <f>'FY26'!E11</f>
        <v>71814</v>
      </c>
      <c r="D12" s="33">
        <f>'FY26'!F11</f>
        <v>5745</v>
      </c>
      <c r="E12" s="33">
        <f>'FY25'!D11</f>
        <v>689933</v>
      </c>
      <c r="F12" s="34">
        <f t="shared" si="0"/>
        <v>-0.10499860131346088</v>
      </c>
      <c r="G12" s="33">
        <f>'FY25'!E11</f>
        <v>82457</v>
      </c>
      <c r="H12" s="34">
        <f t="shared" si="1"/>
        <v>-0.12907333519288841</v>
      </c>
    </row>
    <row r="13" spans="1:8" ht="18.75">
      <c r="A13" s="17" t="s">
        <v>18</v>
      </c>
      <c r="B13" s="18">
        <f>'FY26'!D12</f>
        <v>557749.84</v>
      </c>
      <c r="C13" s="18">
        <f>'FY26'!E12</f>
        <v>66778.320000000007</v>
      </c>
      <c r="D13" s="18">
        <f>'FY26'!F12</f>
        <v>5342.27</v>
      </c>
      <c r="E13" s="18">
        <f>'FY25'!D12</f>
        <v>671597</v>
      </c>
      <c r="F13" s="19">
        <f t="shared" si="0"/>
        <v>-0.16951707646103248</v>
      </c>
      <c r="G13" s="18">
        <f>'FY25'!E12</f>
        <v>83128</v>
      </c>
      <c r="H13" s="19">
        <f t="shared" si="1"/>
        <v>-0.1966807814454816</v>
      </c>
    </row>
    <row r="14" spans="1:8" ht="18.75" hidden="1">
      <c r="A14" s="17" t="s">
        <v>19</v>
      </c>
      <c r="B14" s="18">
        <f>'FY26'!D13</f>
        <v>0</v>
      </c>
      <c r="C14" s="18">
        <f>'FY26'!E13</f>
        <v>0</v>
      </c>
      <c r="D14" s="18">
        <f>'FY26'!F13</f>
        <v>0</v>
      </c>
      <c r="E14" s="18">
        <f>'FY25'!D13</f>
        <v>496293</v>
      </c>
      <c r="F14" s="19">
        <f t="shared" si="0"/>
        <v>-1</v>
      </c>
      <c r="G14" s="18">
        <f>'FY25'!E13</f>
        <v>58348</v>
      </c>
      <c r="H14" s="19">
        <f t="shared" si="1"/>
        <v>-1</v>
      </c>
    </row>
    <row r="15" spans="1:8" ht="16.5" thickBot="1">
      <c r="A15" s="22" t="s">
        <v>20</v>
      </c>
      <c r="B15" s="23">
        <f>SUM(B3:B14)</f>
        <v>12352150.98</v>
      </c>
      <c r="C15" s="23">
        <f>SUM(C3:C14)</f>
        <v>1366207.84</v>
      </c>
      <c r="D15" s="23">
        <f>SUM(D3:D14)</f>
        <v>109295.03</v>
      </c>
      <c r="E15" s="24">
        <f>SUM(E3:E13)</f>
        <v>12079590</v>
      </c>
      <c r="F15" s="16">
        <f t="shared" si="0"/>
        <v>2.2563760856121811E-2</v>
      </c>
      <c r="G15" s="24">
        <f>SUM(G3:G13)</f>
        <v>1426102</v>
      </c>
      <c r="H15" s="16">
        <f t="shared" si="1"/>
        <v>-4.1998510625467125E-2</v>
      </c>
    </row>
    <row r="16" spans="1:8" ht="16.5" thickTop="1">
      <c r="E16" s="2"/>
      <c r="F16" s="3"/>
    </row>
    <row r="17" spans="1:7" ht="31.5">
      <c r="B17" s="21" t="s">
        <v>1</v>
      </c>
      <c r="C17" s="21" t="s">
        <v>2</v>
      </c>
      <c r="D17" s="21" t="s">
        <v>3</v>
      </c>
      <c r="E17" s="25" t="s">
        <v>21</v>
      </c>
      <c r="F17" s="26" t="s">
        <v>22</v>
      </c>
      <c r="G17" s="26" t="s">
        <v>23</v>
      </c>
    </row>
    <row r="18" spans="1:7" hidden="1">
      <c r="A18" s="1" t="s">
        <v>24</v>
      </c>
      <c r="B18" s="2">
        <f>'FY26'!D14</f>
        <v>12352150.98</v>
      </c>
      <c r="C18" s="2">
        <f>'FY26'!E14</f>
        <v>1366207.84</v>
      </c>
      <c r="D18" s="2">
        <f>'FY26'!F14</f>
        <v>109295.03</v>
      </c>
      <c r="E18" s="3"/>
      <c r="F18" s="3"/>
      <c r="G18" s="3"/>
    </row>
    <row r="19" spans="1:7">
      <c r="A19" s="1" t="s">
        <v>25</v>
      </c>
      <c r="B19" s="2">
        <f>'FY25'!D14</f>
        <v>12575883</v>
      </c>
      <c r="C19" s="2">
        <f>'FY25'!E14</f>
        <v>1484450</v>
      </c>
      <c r="D19" s="2">
        <f>'FY25'!F14</f>
        <v>118755</v>
      </c>
      <c r="E19" s="3">
        <f t="shared" ref="E19:G21" si="2">(B19-B20)/B20</f>
        <v>-1.78745902572508E-2</v>
      </c>
      <c r="F19" s="3">
        <f t="shared" si="2"/>
        <v>8.5115964061298649E-2</v>
      </c>
      <c r="G19" s="3">
        <f t="shared" si="2"/>
        <v>8.5106802908310908E-2</v>
      </c>
    </row>
    <row r="20" spans="1:7">
      <c r="A20" s="1" t="s">
        <v>26</v>
      </c>
      <c r="B20" s="2">
        <f>'FY24'!D14</f>
        <v>12804762.890000001</v>
      </c>
      <c r="C20" s="2">
        <f>'FY24'!E14</f>
        <v>1368010.4699999997</v>
      </c>
      <c r="D20" s="2">
        <f>'FY24'!F14</f>
        <v>109440.84000000001</v>
      </c>
      <c r="E20" s="3">
        <f t="shared" si="2"/>
        <v>-0.38938535017792053</v>
      </c>
      <c r="F20" s="3">
        <f t="shared" si="2"/>
        <v>-0.36940955018331539</v>
      </c>
      <c r="G20" s="3">
        <f t="shared" si="2"/>
        <v>-0.36940954507488644</v>
      </c>
    </row>
    <row r="21" spans="1:7">
      <c r="A21" s="1" t="s">
        <v>27</v>
      </c>
      <c r="B21" s="2">
        <f>'FY23'!D14</f>
        <v>20970284.439999998</v>
      </c>
      <c r="C21" s="2">
        <f>'FY23'!E14</f>
        <v>2169411.9699999997</v>
      </c>
      <c r="D21" s="2">
        <f>'FY23'!F14</f>
        <v>173552.95999999996</v>
      </c>
      <c r="E21" s="3">
        <f t="shared" si="2"/>
        <v>4.7631893847418942E-2</v>
      </c>
      <c r="F21" s="28">
        <f t="shared" si="2"/>
        <v>4.4725196332532567E-4</v>
      </c>
      <c r="G21" s="28">
        <f t="shared" si="2"/>
        <v>4.4721043412591509E-4</v>
      </c>
    </row>
    <row r="22" spans="1:7">
      <c r="A22" s="1" t="s">
        <v>28</v>
      </c>
      <c r="B22" s="2">
        <f>'FY22'!D14</f>
        <v>20016844.239999998</v>
      </c>
      <c r="C22" s="2">
        <f>'FY22'!E14</f>
        <v>2168442.13</v>
      </c>
      <c r="D22" s="2">
        <f>'FY22'!F14</f>
        <v>173475.38</v>
      </c>
    </row>
    <row r="24" spans="1:7" hidden="1">
      <c r="A24" s="1">
        <v>2026</v>
      </c>
      <c r="B24" s="2">
        <f>'FY26'!D20</f>
        <v>0</v>
      </c>
      <c r="C24" s="2">
        <f>'FY26'!E20</f>
        <v>0</v>
      </c>
      <c r="D24" s="2">
        <f>'FY26'!F20</f>
        <v>0</v>
      </c>
      <c r="E24" s="3"/>
      <c r="F24" s="3"/>
      <c r="G24" s="3"/>
    </row>
    <row r="25" spans="1:7">
      <c r="A25" s="1">
        <v>2025</v>
      </c>
      <c r="B25" s="2">
        <f>SUM('FY25'!D8:D13,'FY26'!D2:D7)</f>
        <v>13729304</v>
      </c>
      <c r="C25" s="2">
        <f>SUM('FY25'!E8:E13,'FY26'!E2:E7)</f>
        <v>1541854</v>
      </c>
      <c r="D25" s="2">
        <f>SUM('FY25'!F8:F13,'FY26'!F2:F7)</f>
        <v>123346</v>
      </c>
      <c r="E25" s="3"/>
      <c r="F25" s="3"/>
      <c r="G25" s="3"/>
    </row>
    <row r="26" spans="1:7">
      <c r="A26" s="1">
        <v>2024</v>
      </c>
      <c r="B26" s="2">
        <f>SUM('FY24'!D8:D13,'FY25'!D2:D7)</f>
        <v>12989502.74</v>
      </c>
      <c r="C26" s="2">
        <f>SUM('FY24'!E8:E13,'FY25'!E2:E7)</f>
        <v>1461091.81</v>
      </c>
      <c r="D26" s="2">
        <f>SUM('FY24'!F8:F13,'FY25'!F2:F7)</f>
        <v>116887.34999999999</v>
      </c>
      <c r="E26" s="3">
        <f t="shared" ref="E26:G28" si="3">(B26-B27)/B27</f>
        <v>1.2812683979174627E-2</v>
      </c>
      <c r="F26" s="3">
        <f t="shared" si="3"/>
        <v>7.3597659295624174E-2</v>
      </c>
      <c r="G26" s="3">
        <f t="shared" si="3"/>
        <v>7.3597813554569083E-2</v>
      </c>
    </row>
    <row r="27" spans="1:7">
      <c r="A27" s="1">
        <v>2023</v>
      </c>
      <c r="B27" s="2">
        <f>SUM('FY23'!D8:D13,'FY24'!D2:D7)</f>
        <v>12825177.790000001</v>
      </c>
      <c r="C27" s="2">
        <f>SUM('FY23'!E8:E13,'FY24'!E2:E7)</f>
        <v>1360930.51</v>
      </c>
      <c r="D27" s="2">
        <f>SUM('FY23'!F8:F13,'FY24'!F2:F7)</f>
        <v>108874.43000000001</v>
      </c>
      <c r="E27" s="3">
        <f t="shared" si="3"/>
        <v>-0.44821138955876727</v>
      </c>
      <c r="F27" s="3">
        <f t="shared" si="3"/>
        <v>-0.43541195782696135</v>
      </c>
      <c r="G27" s="3">
        <f t="shared" si="3"/>
        <v>-0.43541207355886713</v>
      </c>
    </row>
    <row r="28" spans="1:7">
      <c r="A28" s="1">
        <v>2022</v>
      </c>
      <c r="B28" s="2">
        <f>SUM('FY22'!D8:D13,'FY23'!D2:D7)</f>
        <v>23242918.660000004</v>
      </c>
      <c r="C28" s="2">
        <f>SUM('FY22'!E8:E13,'FY23'!E2:E7)</f>
        <v>2410484.12</v>
      </c>
      <c r="D28" s="2">
        <f>SUM('FY22'!F8:F13,'FY23'!F2:F7)</f>
        <v>192838.75</v>
      </c>
      <c r="E28" s="3">
        <f t="shared" si="3"/>
        <v>0.82325709931128954</v>
      </c>
      <c r="F28" s="3">
        <f t="shared" si="3"/>
        <v>0.71921626358916413</v>
      </c>
      <c r="G28" s="3">
        <f t="shared" si="3"/>
        <v>0.7192164515923406</v>
      </c>
    </row>
    <row r="29" spans="1:7">
      <c r="A29" s="1">
        <v>2021</v>
      </c>
      <c r="B29" s="2">
        <f>SUM('FY22'!D2:D7)</f>
        <v>12748020.380000001</v>
      </c>
      <c r="C29" s="2">
        <f>SUM('FY22'!E2:E7)</f>
        <v>1402083.13</v>
      </c>
      <c r="D29" s="2">
        <f>SUM('FY22'!F2:F7)</f>
        <v>112166.65</v>
      </c>
    </row>
    <row r="33" spans="5:5">
      <c r="E33" s="27"/>
    </row>
  </sheetData>
  <conditionalFormatting sqref="E18:G21">
    <cfRule type="cellIs" dxfId="8" priority="4" operator="lessThan">
      <formula>0</formula>
    </cfRule>
  </conditionalFormatting>
  <conditionalFormatting sqref="E24:G28">
    <cfRule type="cellIs" dxfId="7" priority="3" operator="lessThan">
      <formula>0</formula>
    </cfRule>
  </conditionalFormatting>
  <conditionalFormatting sqref="F3:F17">
    <cfRule type="cellIs" dxfId="6" priority="2" operator="lessThan">
      <formula>0</formula>
    </cfRule>
  </conditionalFormatting>
  <conditionalFormatting sqref="G17">
    <cfRule type="cellIs" dxfId="5" priority="6" operator="lessThan">
      <formula>0</formula>
    </cfRule>
  </conditionalFormatting>
  <conditionalFormatting sqref="H3:H15">
    <cfRule type="cellIs" dxfId="4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D12" sqref="D12:F12"/>
    </sheetView>
  </sheetViews>
  <sheetFormatPr defaultRowHeight="15"/>
  <cols>
    <col min="1" max="1" width="10.85546875" bestFit="1" customWidth="1"/>
    <col min="2" max="3" width="10.85546875" customWidth="1"/>
    <col min="4" max="4" width="15" bestFit="1" customWidth="1"/>
    <col min="5" max="5" width="12.85546875" bestFit="1" customWidth="1"/>
    <col min="6" max="6" width="11" bestFit="1" customWidth="1"/>
  </cols>
  <sheetData>
    <row r="1" spans="1:6" ht="48">
      <c r="A1" s="14" t="s">
        <v>0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>
      <c r="A2" s="10">
        <v>45839</v>
      </c>
      <c r="B2" s="15">
        <f>(D2-'FY25'!D2)/'FY25'!D2</f>
        <v>-9.7196652719665266E-2</v>
      </c>
      <c r="C2" s="15">
        <f>(E2-'FY25'!E2)/'FY25'!E2</f>
        <v>-5.6646089107766293E-2</v>
      </c>
      <c r="D2" s="6">
        <v>366809</v>
      </c>
      <c r="E2" s="6">
        <v>40801</v>
      </c>
      <c r="F2" s="6">
        <v>3264</v>
      </c>
    </row>
    <row r="3" spans="1:6" ht="15.75">
      <c r="A3" s="10">
        <v>45870</v>
      </c>
      <c r="B3" s="15">
        <f>(D3-'FY25'!D3)/'FY25'!D3</f>
        <v>-0.14630112982169644</v>
      </c>
      <c r="C3" s="15">
        <f>(E3-'FY25'!E3)/'FY25'!E3</f>
        <v>-9.3663366336633663E-2</v>
      </c>
      <c r="D3" s="6">
        <v>372211</v>
      </c>
      <c r="E3" s="6">
        <v>41193</v>
      </c>
      <c r="F3" s="6">
        <v>3295</v>
      </c>
    </row>
    <row r="4" spans="1:6" ht="15.75">
      <c r="A4" s="10">
        <v>45901</v>
      </c>
      <c r="B4" s="15">
        <f>(D4-'FY25'!D4)/'FY25'!D4</f>
        <v>-0.13415233990724693</v>
      </c>
      <c r="C4" s="15">
        <f>(E4-'FY25'!E4)/'FY25'!E4</f>
        <v>-9.5062651838755743E-2</v>
      </c>
      <c r="D4" s="6">
        <v>1256861</v>
      </c>
      <c r="E4" s="6">
        <v>146389</v>
      </c>
      <c r="F4" s="6">
        <v>11711</v>
      </c>
    </row>
    <row r="5" spans="1:6" ht="15.75">
      <c r="A5" s="10">
        <v>45931</v>
      </c>
      <c r="B5" s="15">
        <f>(D5-'FY25'!D5)/'FY25'!D5</f>
        <v>-0.24388967828255728</v>
      </c>
      <c r="C5" s="15">
        <f>(E5-'FY25'!E5)/'FY25'!E5</f>
        <v>-0.27299688431996533</v>
      </c>
      <c r="D5" s="6">
        <v>1185057</v>
      </c>
      <c r="E5" s="6">
        <v>130902</v>
      </c>
      <c r="F5" s="6">
        <v>10472</v>
      </c>
    </row>
    <row r="6" spans="1:6" ht="15.75">
      <c r="A6" s="10">
        <v>45962</v>
      </c>
      <c r="B6" s="15">
        <f>(D6-'FY25'!D6)/'FY25'!D6</f>
        <v>-0.33611207938709364</v>
      </c>
      <c r="C6" s="15">
        <f>(E6-'FY25'!E6)/'FY25'!E6</f>
        <v>-0.32290979667979425</v>
      </c>
      <c r="D6" s="6">
        <v>1163682</v>
      </c>
      <c r="E6" s="6">
        <v>143730</v>
      </c>
      <c r="F6" s="6">
        <v>11498</v>
      </c>
    </row>
    <row r="7" spans="1:6" ht="15.75">
      <c r="A7" s="10">
        <v>45992</v>
      </c>
      <c r="B7" s="15">
        <f>(D7-'FY25'!D7)/'FY25'!D7</f>
        <v>1.0096399630286812</v>
      </c>
      <c r="C7" s="15">
        <f>(E7-'FY25'!E7)/'FY25'!E7</f>
        <v>0.68965879044781131</v>
      </c>
      <c r="D7" s="6">
        <v>4822529</v>
      </c>
      <c r="E7" s="6">
        <v>483114</v>
      </c>
      <c r="F7" s="6">
        <v>38649</v>
      </c>
    </row>
    <row r="8" spans="1:6" ht="15.75">
      <c r="A8" s="10">
        <v>46023</v>
      </c>
      <c r="B8" s="15">
        <f>(D8-'FY25'!D8)/'FY25'!D8</f>
        <v>-0.19452877376144251</v>
      </c>
      <c r="C8" s="15">
        <f>(E8-'FY25'!E8)/'FY25'!E8</f>
        <v>-0.23012280403783811</v>
      </c>
      <c r="D8" s="6">
        <v>867329</v>
      </c>
      <c r="E8" s="6">
        <v>104256</v>
      </c>
      <c r="F8" s="6">
        <v>8340</v>
      </c>
    </row>
    <row r="9" spans="1:6" ht="15.75">
      <c r="A9" s="10">
        <v>46054</v>
      </c>
      <c r="B9" s="15">
        <f>(D9-'FY25'!D9)/'FY25'!D9</f>
        <v>-0.38857186386287546</v>
      </c>
      <c r="C9" s="15">
        <f>(E9-'FY25'!E9)/'FY25'!E9</f>
        <v>-0.40783233778633482</v>
      </c>
      <c r="D9" s="6">
        <v>634095</v>
      </c>
      <c r="E9" s="6">
        <v>75046</v>
      </c>
      <c r="F9" s="6">
        <v>6004</v>
      </c>
    </row>
    <row r="10" spans="1:6" ht="15.75">
      <c r="A10" s="10">
        <v>46082</v>
      </c>
      <c r="B10" s="15">
        <f>(D10-'FY25'!D10)/'FY25'!D10</f>
        <v>-0.13908722477106947</v>
      </c>
      <c r="C10" s="15">
        <f>(E10-'FY25'!E10)/'FY25'!E10</f>
        <v>-0.10708308204818925</v>
      </c>
      <c r="D10" s="6">
        <v>508337.14</v>
      </c>
      <c r="E10" s="6">
        <v>62184.520000000004</v>
      </c>
      <c r="F10" s="6">
        <v>4974.7599999999993</v>
      </c>
    </row>
    <row r="11" spans="1:6" ht="15.75">
      <c r="A11" s="10">
        <v>46113</v>
      </c>
      <c r="B11" s="15">
        <f>(D11-'FY25'!D11)/'FY25'!D11</f>
        <v>-0.10499860131346088</v>
      </c>
      <c r="C11" s="15">
        <f>(E11-'FY25'!E11)/'FY25'!E11</f>
        <v>-0.12907333519288841</v>
      </c>
      <c r="D11" s="6">
        <v>617491</v>
      </c>
      <c r="E11" s="6">
        <v>71814</v>
      </c>
      <c r="F11" s="6">
        <v>5745</v>
      </c>
    </row>
    <row r="12" spans="1:6" ht="15.75">
      <c r="A12" s="10">
        <v>46143</v>
      </c>
      <c r="B12" s="15">
        <f>(D12-'FY25'!D12)/'FY25'!D12</f>
        <v>-0.16951707646103248</v>
      </c>
      <c r="C12" s="15">
        <f>(E12-'FY25'!E12)/'FY25'!E12</f>
        <v>-0.1966807814454816</v>
      </c>
      <c r="D12" s="35">
        <v>557749.84</v>
      </c>
      <c r="E12" s="35">
        <v>66778.320000000007</v>
      </c>
      <c r="F12" s="35">
        <v>5342.27</v>
      </c>
    </row>
    <row r="13" spans="1:6" ht="15.75">
      <c r="A13" s="10">
        <v>46174</v>
      </c>
      <c r="B13" s="15">
        <f>(D13-'FY25'!D13)/'FY25'!D13</f>
        <v>-1</v>
      </c>
      <c r="C13" s="15">
        <f>(E13-'FY25'!E13)/'FY25'!E13</f>
        <v>-1</v>
      </c>
      <c r="D13" s="8"/>
      <c r="E13" s="8"/>
      <c r="F13" s="8"/>
    </row>
    <row r="14" spans="1:6" ht="16.5" thickBot="1">
      <c r="A14" s="5" t="s">
        <v>31</v>
      </c>
      <c r="B14" s="16">
        <f>(D14-'FY22'!D14)/'FY22'!D14</f>
        <v>-0.38291216977566883</v>
      </c>
      <c r="C14" s="16">
        <f>(E14-'FY22'!E14)/'FY22'!E14</f>
        <v>-0.36995881923766155</v>
      </c>
      <c r="D14" s="9">
        <f>SUM(D2:D13)</f>
        <v>12352150.98</v>
      </c>
      <c r="E14" s="9">
        <f>SUM(E2:E13)</f>
        <v>1366207.84</v>
      </c>
      <c r="F14" s="9">
        <f>SUM(F2:F13)</f>
        <v>109295.03</v>
      </c>
    </row>
    <row r="15" spans="1:6" ht="15.75" thickTop="1"/>
  </sheetData>
  <conditionalFormatting sqref="B2:C1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B14" sqref="B14:C14"/>
    </sheetView>
  </sheetViews>
  <sheetFormatPr defaultRowHeight="1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>
      <c r="A1" s="14" t="s">
        <v>32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>
      <c r="A2" s="10">
        <v>45474</v>
      </c>
      <c r="B2" s="15">
        <f>(D2-'FY24'!D2)/'FY24'!D2</f>
        <v>-0.20660247339286822</v>
      </c>
      <c r="C2" s="15">
        <f>(E2-'FY24'!E2)/'FY24'!E2</f>
        <v>-0.18051842710922572</v>
      </c>
      <c r="D2" s="11">
        <v>406300</v>
      </c>
      <c r="E2" s="11">
        <v>43251</v>
      </c>
      <c r="F2" s="11">
        <v>3460</v>
      </c>
    </row>
    <row r="3" spans="1:6" ht="15.75">
      <c r="A3" s="10">
        <v>45505</v>
      </c>
      <c r="B3" s="15">
        <f>(D3-'FY24'!D3)/'FY24'!D3</f>
        <v>-0.18030350529961595</v>
      </c>
      <c r="C3" s="15">
        <f>(E3-'FY24'!E3)/'FY24'!E3</f>
        <v>-0.15165718961665733</v>
      </c>
      <c r="D3" s="11">
        <v>435998</v>
      </c>
      <c r="E3" s="11">
        <v>45450</v>
      </c>
      <c r="F3" s="11">
        <v>3636</v>
      </c>
    </row>
    <row r="4" spans="1:6" ht="15.75">
      <c r="A4" s="10">
        <v>45536</v>
      </c>
      <c r="B4" s="15">
        <f>(D4-'FY24'!D4)/'FY24'!D4</f>
        <v>-4.5307850427687396E-2</v>
      </c>
      <c r="C4" s="15">
        <f>(E4-'FY24'!E4)/'FY24'!E4</f>
        <v>2.3969486215717878E-3</v>
      </c>
      <c r="D4" s="11">
        <v>1451596</v>
      </c>
      <c r="E4" s="11">
        <v>161767</v>
      </c>
      <c r="F4" s="11">
        <v>12941</v>
      </c>
    </row>
    <row r="5" spans="1:6" ht="15.75">
      <c r="A5" s="10">
        <v>45566</v>
      </c>
      <c r="B5" s="15">
        <f>(D5-'FY24'!D5)/'FY24'!D5</f>
        <v>-0.17446360442086484</v>
      </c>
      <c r="C5" s="15">
        <f>(E5-'FY24'!E5)/'FY24'!E5</f>
        <v>-0.12472199884042937</v>
      </c>
      <c r="D5" s="11">
        <v>1567307</v>
      </c>
      <c r="E5" s="11">
        <v>180057</v>
      </c>
      <c r="F5" s="11">
        <v>14405</v>
      </c>
    </row>
    <row r="6" spans="1:6" ht="15.75">
      <c r="A6" s="10">
        <v>45597</v>
      </c>
      <c r="B6" s="15">
        <f>(D6-'FY24'!D6)/'FY24'!D6</f>
        <v>6.3365456068460682E-2</v>
      </c>
      <c r="C6" s="15">
        <f>(E6-'FY24'!E6)/'FY24'!E6</f>
        <v>0.18452023627014857</v>
      </c>
      <c r="D6" s="11">
        <v>1752829</v>
      </c>
      <c r="E6" s="11">
        <v>212276</v>
      </c>
      <c r="F6" s="11">
        <v>16982</v>
      </c>
    </row>
    <row r="7" spans="1:6" ht="15.75">
      <c r="A7" s="10">
        <v>45627</v>
      </c>
      <c r="B7" s="15">
        <f>(D7-'FY24'!D7)/'FY24'!D7</f>
        <v>0.39713198612133338</v>
      </c>
      <c r="C7" s="15">
        <f>(E7-'FY24'!E7)/'FY24'!E7</f>
        <v>0.56253330146229696</v>
      </c>
      <c r="D7" s="11">
        <v>2399698</v>
      </c>
      <c r="E7" s="11">
        <v>285924</v>
      </c>
      <c r="F7" s="11">
        <v>22874</v>
      </c>
    </row>
    <row r="8" spans="1:6" ht="15.75">
      <c r="A8" s="10">
        <v>45658</v>
      </c>
      <c r="B8" s="15">
        <f>(D8-'FY24'!D8)/'FY24'!D8</f>
        <v>-0.25924199483301957</v>
      </c>
      <c r="C8" s="15">
        <f>(E8-'FY24'!E8)/'FY24'!E8</f>
        <v>-0.10715498392774796</v>
      </c>
      <c r="D8" s="11">
        <v>1076797</v>
      </c>
      <c r="E8" s="11">
        <v>135419</v>
      </c>
      <c r="F8" s="11">
        <v>10833</v>
      </c>
    </row>
    <row r="9" spans="1:6" ht="15.75">
      <c r="A9" s="10">
        <v>45689</v>
      </c>
      <c r="B9" s="15">
        <f>(D9-'FY24'!D9)/'FY24'!D9</f>
        <v>0.41819312067100789</v>
      </c>
      <c r="C9" s="15">
        <f>(E9-'FY24'!E9)/'FY24'!E9</f>
        <v>0.37529320926527704</v>
      </c>
      <c r="D9" s="11">
        <v>1037072</v>
      </c>
      <c r="E9" s="11">
        <v>126731</v>
      </c>
      <c r="F9" s="11">
        <v>10138</v>
      </c>
    </row>
    <row r="10" spans="1:6" ht="15.75">
      <c r="A10" s="10">
        <v>45717</v>
      </c>
      <c r="B10" s="15">
        <f>(D10-'FY24'!D10)/'FY24'!D10</f>
        <v>-0.22769406020670108</v>
      </c>
      <c r="C10" s="15">
        <f>(E10-'FY24'!E10)/'FY24'!E10</f>
        <v>-8.5758604931852042E-2</v>
      </c>
      <c r="D10" s="11">
        <v>590463</v>
      </c>
      <c r="E10" s="11">
        <v>69642</v>
      </c>
      <c r="F10" s="11">
        <v>5571</v>
      </c>
    </row>
    <row r="11" spans="1:6" ht="15.75">
      <c r="A11" s="10">
        <v>45748</v>
      </c>
      <c r="B11" s="15">
        <f>(D11-'FY24'!D11)/'FY24'!D11</f>
        <v>-0.11036053780601189</v>
      </c>
      <c r="C11" s="15">
        <f>(E11-'FY24'!E11)/'FY24'!E11</f>
        <v>4.4888369903433721E-2</v>
      </c>
      <c r="D11" s="11">
        <v>689933</v>
      </c>
      <c r="E11" s="11">
        <v>82457</v>
      </c>
      <c r="F11" s="11">
        <v>6597</v>
      </c>
    </row>
    <row r="12" spans="1:6" ht="15.75">
      <c r="A12" s="10">
        <v>45778</v>
      </c>
      <c r="B12" s="15">
        <f>(D12-'FY24'!D12)/'FY24'!D12</f>
        <v>-2.2080803511858052E-2</v>
      </c>
      <c r="C12" s="15">
        <f>(E12-'FY24'!E12)/'FY24'!E12</f>
        <v>0.12170714089765985</v>
      </c>
      <c r="D12" s="11">
        <v>671597</v>
      </c>
      <c r="E12" s="11">
        <v>83128</v>
      </c>
      <c r="F12" s="11">
        <v>6650</v>
      </c>
    </row>
    <row r="13" spans="1:6" ht="15.75">
      <c r="A13" s="10">
        <v>45809</v>
      </c>
      <c r="B13" s="15">
        <f>(D13-'FY24'!D13)/'FY24'!D13</f>
        <v>-0.1201154237626791</v>
      </c>
      <c r="C13" s="15">
        <f>(E13-'FY24'!E13)/'FY24'!E13</f>
        <v>-1.6872462167669099E-2</v>
      </c>
      <c r="D13" s="12">
        <v>496293</v>
      </c>
      <c r="E13" s="12">
        <v>58348</v>
      </c>
      <c r="F13" s="12">
        <v>4668</v>
      </c>
    </row>
    <row r="14" spans="1:6" ht="16.5" thickBot="1">
      <c r="A14" s="5" t="s">
        <v>31</v>
      </c>
      <c r="B14" s="16">
        <f>(D14-'FY24'!D14)/'FY24'!D14</f>
        <v>-1.78745902572508E-2</v>
      </c>
      <c r="C14" s="16">
        <f>(E14-'FY24'!E14)/'FY24'!E14</f>
        <v>8.5115964061298649E-2</v>
      </c>
      <c r="D14" s="13">
        <f>SUM(D2:D13)</f>
        <v>12575883</v>
      </c>
      <c r="E14" s="13">
        <f>SUM(E2:E13)</f>
        <v>1484450</v>
      </c>
      <c r="F14" s="13">
        <f>SUM(F2:F13)</f>
        <v>118755</v>
      </c>
    </row>
    <row r="15" spans="1:6" ht="15.75" thickTop="1"/>
  </sheetData>
  <conditionalFormatting sqref="B2:C1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B14" sqref="B14:C14"/>
    </sheetView>
  </sheetViews>
  <sheetFormatPr defaultRowHeight="1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>
      <c r="A1" s="14" t="s">
        <v>33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>
      <c r="A2" s="10">
        <v>45108</v>
      </c>
      <c r="B2" s="15">
        <f>(D2-'FY23'!D2)/'FY23'!D2</f>
        <v>-8.3418133178671652E-2</v>
      </c>
      <c r="C2" s="15">
        <f>(E2-'FY23'!E2)/'FY23'!E2</f>
        <v>-9.5646281000232286E-2</v>
      </c>
      <c r="D2" s="11">
        <v>512101.42000000004</v>
      </c>
      <c r="E2" s="11">
        <v>52778.49</v>
      </c>
      <c r="F2" s="11">
        <v>4222.28</v>
      </c>
    </row>
    <row r="3" spans="1:6" ht="15.75">
      <c r="A3" s="10">
        <v>45139</v>
      </c>
      <c r="B3" s="15">
        <f>(D3-'FY23'!D3)/'FY23'!D3</f>
        <v>-2.6769318044007149E-2</v>
      </c>
      <c r="C3" s="15">
        <f>(E3-'FY23'!E3)/'FY23'!E3</f>
        <v>2.5173786702259921E-3</v>
      </c>
      <c r="D3" s="11">
        <v>531901.75</v>
      </c>
      <c r="E3" s="11">
        <v>53575.040000000001</v>
      </c>
      <c r="F3" s="11">
        <v>4286.01</v>
      </c>
    </row>
    <row r="4" spans="1:6" ht="15.75">
      <c r="A4" s="10">
        <v>45170</v>
      </c>
      <c r="B4" s="15">
        <f>(D4-'FY23'!D4)/'FY23'!D4</f>
        <v>1.2111522314200143E-2</v>
      </c>
      <c r="C4" s="15">
        <f>(E4-'FY23'!E4)/'FY23'!E4</f>
        <v>2.860884473868559E-2</v>
      </c>
      <c r="D4" s="11">
        <v>1520485.9500000002</v>
      </c>
      <c r="E4" s="11">
        <v>161380.18</v>
      </c>
      <c r="F4" s="11">
        <v>12910.420000000002</v>
      </c>
    </row>
    <row r="5" spans="1:6" ht="15.75">
      <c r="A5" s="10">
        <v>45200</v>
      </c>
      <c r="B5" s="15">
        <f>(D5-'FY23'!D5)/'FY23'!D5</f>
        <v>-0.10300264440896731</v>
      </c>
      <c r="C5" s="15">
        <f>(E5-'FY23'!E5)/'FY23'!E5</f>
        <v>-9.8768520967816895E-2</v>
      </c>
      <c r="D5" s="11">
        <v>1898531.68</v>
      </c>
      <c r="E5" s="11">
        <v>205714.07</v>
      </c>
      <c r="F5" s="11">
        <v>16457.12</v>
      </c>
    </row>
    <row r="6" spans="1:6" ht="15.75">
      <c r="A6" s="10">
        <v>45231</v>
      </c>
      <c r="B6" s="15">
        <f>(D6-'FY23'!D6)/'FY23'!D6</f>
        <v>-5.1838363550834293E-2</v>
      </c>
      <c r="C6" s="15">
        <f>(E6-'FY23'!E6)/'FY23'!E6</f>
        <v>-5.6709914555198207E-2</v>
      </c>
      <c r="D6" s="11">
        <v>1648378.73</v>
      </c>
      <c r="E6" s="11">
        <v>179208.41999999998</v>
      </c>
      <c r="F6" s="11">
        <v>14336.67</v>
      </c>
    </row>
    <row r="7" spans="1:6" ht="15.75">
      <c r="A7" s="10">
        <v>45261</v>
      </c>
      <c r="B7" s="15">
        <f>(D7-'FY23'!D7)/'FY23'!D7</f>
        <v>-0.81942023829442634</v>
      </c>
      <c r="C7" s="15">
        <f>(E7-'FY23'!E7)/'FY23'!E7</f>
        <v>-0.80882874918703562</v>
      </c>
      <c r="D7" s="11">
        <v>1717588.6199999999</v>
      </c>
      <c r="E7" s="11">
        <v>182987.46</v>
      </c>
      <c r="F7" s="11">
        <v>14638.99</v>
      </c>
    </row>
    <row r="8" spans="1:6" ht="15.75">
      <c r="A8" s="10">
        <v>45292</v>
      </c>
      <c r="B8" s="15">
        <f>(D8-'FY23'!D8)/'FY23'!D8</f>
        <v>-0.10712342189737828</v>
      </c>
      <c r="C8" s="15">
        <f>(E8-'FY23'!E8)/'FY23'!E8</f>
        <v>-0.12518716572605082</v>
      </c>
      <c r="D8" s="11">
        <v>1453642.0699999998</v>
      </c>
      <c r="E8" s="11">
        <v>151671.34</v>
      </c>
      <c r="F8" s="11">
        <v>12133.71</v>
      </c>
    </row>
    <row r="9" spans="1:6" ht="15.75">
      <c r="A9" s="10">
        <v>45323</v>
      </c>
      <c r="B9" s="15">
        <f>(D9-'FY23'!D9)/'FY23'!D9</f>
        <v>9.3687089400360853E-3</v>
      </c>
      <c r="C9" s="15">
        <f>(E9-'FY23'!E9)/'FY23'!E9</f>
        <v>0.21495375775511041</v>
      </c>
      <c r="D9" s="11">
        <v>731262.89</v>
      </c>
      <c r="E9" s="11">
        <v>92148.35</v>
      </c>
      <c r="F9" s="11">
        <v>7371.87</v>
      </c>
    </row>
    <row r="10" spans="1:6" ht="15.75">
      <c r="A10" s="10">
        <v>45352</v>
      </c>
      <c r="B10" s="15">
        <f>(D10-'FY23'!D10)/'FY23'!D10</f>
        <v>0.13302277659761383</v>
      </c>
      <c r="C10" s="15">
        <f>(E10-'FY23'!E10)/'FY23'!E10</f>
        <v>8.5237464787488407E-2</v>
      </c>
      <c r="D10" s="11">
        <v>764545.46</v>
      </c>
      <c r="E10" s="11">
        <v>76174.63</v>
      </c>
      <c r="F10" s="11">
        <v>6093.9699999999993</v>
      </c>
    </row>
    <row r="11" spans="1:6" ht="15.75">
      <c r="A11" s="10">
        <v>45383</v>
      </c>
      <c r="B11" s="15">
        <f>(D11-'FY23'!D11)/'FY23'!D11</f>
        <v>0.12779878197929664</v>
      </c>
      <c r="C11" s="15">
        <f>(E11-'FY23'!E11)/'FY23'!E11</f>
        <v>0.12056201727333096</v>
      </c>
      <c r="D11" s="11">
        <v>775519.78</v>
      </c>
      <c r="E11" s="11">
        <v>78914.649999999994</v>
      </c>
      <c r="F11" s="11">
        <v>6313.17</v>
      </c>
    </row>
    <row r="12" spans="1:6" ht="15.75">
      <c r="A12" s="10">
        <v>45413</v>
      </c>
      <c r="B12" s="15">
        <f>(D12-'FY23'!D12)/'FY23'!D12</f>
        <v>-4.7198998198344229E-2</v>
      </c>
      <c r="C12" s="15">
        <f>(E12-'FY23'!E12)/'FY23'!E12</f>
        <v>-3.4168414999983056E-2</v>
      </c>
      <c r="D12" s="11">
        <v>686761.24</v>
      </c>
      <c r="E12" s="11">
        <v>74108.47</v>
      </c>
      <c r="F12" s="11">
        <v>5928.68</v>
      </c>
    </row>
    <row r="13" spans="1:6" ht="15.75">
      <c r="A13" s="10">
        <v>45444</v>
      </c>
      <c r="B13" s="15">
        <f>(D13-'FY23'!D13)/'FY23'!D13</f>
        <v>6.3844661280649424E-3</v>
      </c>
      <c r="C13" s="15">
        <f>(E13-'FY23'!E13)/'FY23'!E13</f>
        <v>1.0720219455489316E-2</v>
      </c>
      <c r="D13" s="12">
        <v>564043.29999999993</v>
      </c>
      <c r="E13" s="12">
        <v>59349.369999999995</v>
      </c>
      <c r="F13" s="12">
        <v>4747.95</v>
      </c>
    </row>
    <row r="14" spans="1:6" ht="16.5" thickBot="1">
      <c r="A14" s="5" t="s">
        <v>31</v>
      </c>
      <c r="B14" s="16">
        <f>(D14-'FY23'!D14)/'FY23'!D14</f>
        <v>-0.38938535017792053</v>
      </c>
      <c r="C14" s="16">
        <f>(E14-'FY23'!E14)/'FY23'!E14</f>
        <v>-0.36940955018331539</v>
      </c>
      <c r="D14" s="13">
        <f>SUM(D2:D13)</f>
        <v>12804762.890000001</v>
      </c>
      <c r="E14" s="13">
        <f>SUM(E2:E13)</f>
        <v>1368010.4699999997</v>
      </c>
      <c r="F14" s="13">
        <f>SUM(F2:F13)</f>
        <v>109440.84000000001</v>
      </c>
    </row>
    <row r="15" spans="1:6" ht="15.75" thickTop="1"/>
  </sheetData>
  <conditionalFormatting sqref="B2:C1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workbookViewId="0">
      <selection activeCell="B14" sqref="B14:C14"/>
    </sheetView>
  </sheetViews>
  <sheetFormatPr defaultRowHeight="1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>
      <c r="A1" s="14" t="s">
        <v>27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>
      <c r="A2" s="10">
        <v>44743</v>
      </c>
      <c r="B2" s="15">
        <f>(D2-'FY22'!D2)/'FY22'!D2</f>
        <v>0.7596676992405379</v>
      </c>
      <c r="C2" s="15">
        <f>(E2-'FY22'!E2)/'FY22'!E2</f>
        <v>0.75095497716215487</v>
      </c>
      <c r="D2" s="11">
        <v>558707.78</v>
      </c>
      <c r="E2" s="11">
        <v>58360.450000000004</v>
      </c>
      <c r="F2" s="11">
        <v>4668.83</v>
      </c>
    </row>
    <row r="3" spans="1:6" ht="15.75">
      <c r="A3" s="10">
        <v>44774</v>
      </c>
      <c r="B3" s="15">
        <f>(D3-'FY22'!D3)/'FY22'!D3</f>
        <v>-0.42720169815883963</v>
      </c>
      <c r="C3" s="15">
        <f>(E3-'FY22'!E3)/'FY22'!E3</f>
        <v>-0.41326004277539397</v>
      </c>
      <c r="D3" s="11">
        <v>546532.04</v>
      </c>
      <c r="E3" s="11">
        <v>53440.51</v>
      </c>
      <c r="F3" s="11">
        <v>4275.25</v>
      </c>
    </row>
    <row r="4" spans="1:6" ht="15.75">
      <c r="A4" s="10">
        <v>44805</v>
      </c>
      <c r="B4" s="15">
        <f>(D4-'FY22'!D4)/'FY22'!D4</f>
        <v>-0.32919420032347829</v>
      </c>
      <c r="C4" s="15">
        <f>(E4-'FY22'!E4)/'FY22'!E4</f>
        <v>-0.44283708179893821</v>
      </c>
      <c r="D4" s="11">
        <v>1502290.92</v>
      </c>
      <c r="E4" s="11">
        <v>156891.69</v>
      </c>
      <c r="F4" s="11">
        <v>12551.33</v>
      </c>
    </row>
    <row r="5" spans="1:6" ht="15.75">
      <c r="A5" s="10">
        <v>44835</v>
      </c>
      <c r="B5" s="15">
        <f>(D5-'FY22'!D5)/'FY22'!D5</f>
        <v>-0.33272059364818179</v>
      </c>
      <c r="C5" s="15">
        <f>(E5-'FY22'!E5)/'FY22'!E5</f>
        <v>-0.33743541407111816</v>
      </c>
      <c r="D5" s="11">
        <v>2116541</v>
      </c>
      <c r="E5" s="11">
        <v>228258.86</v>
      </c>
      <c r="F5" s="11">
        <v>18260.71</v>
      </c>
    </row>
    <row r="6" spans="1:6" ht="15.75">
      <c r="A6" s="10">
        <v>44866</v>
      </c>
      <c r="B6" s="15">
        <f>(D6-'FY22'!D6)/'FY22'!D6</f>
        <v>-0.4174457589553271</v>
      </c>
      <c r="C6" s="15">
        <f>(E6-'FY22'!E6)/'FY22'!E6</f>
        <v>-0.42577849173258592</v>
      </c>
      <c r="D6" s="11">
        <v>1738499.71</v>
      </c>
      <c r="E6" s="11">
        <v>189982.30000000002</v>
      </c>
      <c r="F6" s="11">
        <v>15198.59</v>
      </c>
    </row>
    <row r="7" spans="1:6" ht="15.75">
      <c r="A7" s="10">
        <v>44896</v>
      </c>
      <c r="B7" s="15">
        <f>(D7-'FY22'!D7)/'FY22'!D7</f>
        <v>2.0874853836986209</v>
      </c>
      <c r="C7" s="15">
        <f>(E7-'FY22'!E7)/'FY22'!E7</f>
        <v>1.9844916027361168</v>
      </c>
      <c r="D7" s="11">
        <v>9511523.3499999996</v>
      </c>
      <c r="E7" s="11">
        <v>957191.31</v>
      </c>
      <c r="F7" s="11">
        <v>76575.31</v>
      </c>
    </row>
    <row r="8" spans="1:6" ht="15.75">
      <c r="A8" s="10">
        <v>44927</v>
      </c>
      <c r="B8" s="15">
        <f>(D8-'FY22'!D8)/'FY22'!D8</f>
        <v>-0.37930628831413171</v>
      </c>
      <c r="C8" s="15">
        <f>(E8-'FY22'!E8)/'FY22'!E8</f>
        <v>-0.38115525626663438</v>
      </c>
      <c r="D8" s="11">
        <v>1628043.6800000002</v>
      </c>
      <c r="E8" s="11">
        <v>173375.76</v>
      </c>
      <c r="F8" s="11">
        <v>13870.060000000001</v>
      </c>
    </row>
    <row r="9" spans="1:6" ht="15.75">
      <c r="A9" s="10">
        <v>44958</v>
      </c>
      <c r="B9" s="15">
        <f>(D9-'FY22'!D9)/'FY22'!D9</f>
        <v>-0.26475592678783488</v>
      </c>
      <c r="C9" s="15">
        <f>(E9-'FY22'!E9)/'FY22'!E9</f>
        <v>-0.29065483432574746</v>
      </c>
      <c r="D9" s="11">
        <v>724475.49</v>
      </c>
      <c r="E9" s="11">
        <v>75845.149999999994</v>
      </c>
      <c r="F9" s="11">
        <v>6067.61</v>
      </c>
    </row>
    <row r="10" spans="1:6" ht="15.75">
      <c r="A10" s="10">
        <v>44986</v>
      </c>
      <c r="B10" s="15">
        <f>(D10-'FY22'!D10)/'FY22'!D10</f>
        <v>-0.39657355744181422</v>
      </c>
      <c r="C10" s="15">
        <f>(E10-'FY22'!E10)/'FY22'!E10</f>
        <v>-0.39896868940273178</v>
      </c>
      <c r="D10" s="11">
        <v>674783.84</v>
      </c>
      <c r="E10" s="11">
        <v>70191.67</v>
      </c>
      <c r="F10" s="11">
        <v>5615.33</v>
      </c>
    </row>
    <row r="11" spans="1:6" ht="15.75">
      <c r="A11" s="10">
        <v>45017</v>
      </c>
      <c r="B11" s="15">
        <f>(D11-'FY22'!D11)/'FY22'!D11</f>
        <v>-0.15448796597226949</v>
      </c>
      <c r="C11" s="15">
        <f>(E11-'FY22'!E11)/'FY22'!E11</f>
        <v>-0.17940880849337329</v>
      </c>
      <c r="D11" s="11">
        <v>687640.20000000007</v>
      </c>
      <c r="E11" s="11">
        <v>70424.17</v>
      </c>
      <c r="F11" s="11">
        <v>5633.93</v>
      </c>
    </row>
    <row r="12" spans="1:6" ht="15.75">
      <c r="A12" s="10">
        <v>45047</v>
      </c>
      <c r="B12" s="15">
        <f>(D12-'FY22'!D12)/'FY22'!D12</f>
        <v>-0.20022149376537812</v>
      </c>
      <c r="C12" s="15">
        <f>(E12-'FY22'!E12)/'FY22'!E12</f>
        <v>-0.17454410178865123</v>
      </c>
      <c r="D12" s="11">
        <v>720781.4</v>
      </c>
      <c r="E12" s="11">
        <v>76730.22</v>
      </c>
      <c r="F12" s="11">
        <v>6138.42</v>
      </c>
    </row>
    <row r="13" spans="1:6" ht="15.75">
      <c r="A13" s="10">
        <v>45078</v>
      </c>
      <c r="B13" s="15">
        <f>(D13-'FY22'!D13)/'FY22'!D13</f>
        <v>-0.32291810087419803</v>
      </c>
      <c r="C13" s="15">
        <f>(E13-'FY22'!E13)/'FY22'!E13</f>
        <v>-0.29856793846880131</v>
      </c>
      <c r="D13" s="12">
        <v>560465.03</v>
      </c>
      <c r="E13" s="12">
        <v>58719.88</v>
      </c>
      <c r="F13" s="12">
        <v>4697.59</v>
      </c>
    </row>
    <row r="14" spans="1:6" ht="16.5" thickBot="1">
      <c r="A14" s="5" t="s">
        <v>31</v>
      </c>
      <c r="B14" s="16">
        <f>(D14-'FY22'!D14)/'FY22'!D14</f>
        <v>4.7631893847418942E-2</v>
      </c>
      <c r="C14" s="16">
        <f>(E14-'FY22'!E14)/'FY22'!E14</f>
        <v>4.4725196332532567E-4</v>
      </c>
      <c r="D14" s="13">
        <f>SUM(D2:D13)</f>
        <v>20970284.439999998</v>
      </c>
      <c r="E14" s="13">
        <f>SUM(E2:E13)</f>
        <v>2169411.9699999997</v>
      </c>
      <c r="F14" s="13">
        <f>SUM(F2:F13)</f>
        <v>173552.95999999996</v>
      </c>
    </row>
    <row r="15" spans="1:6" ht="15.75" thickTop="1"/>
  </sheetData>
  <conditionalFormatting sqref="B2:C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/>
  </sheetViews>
  <sheetFormatPr defaultRowHeight="1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>
      <c r="A1" s="14" t="s">
        <v>28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>
      <c r="A2" s="10">
        <v>44378</v>
      </c>
      <c r="B2" s="10"/>
      <c r="C2" s="10"/>
      <c r="D2" s="11">
        <v>317507.55</v>
      </c>
      <c r="E2" s="11">
        <v>33330.639999999999</v>
      </c>
      <c r="F2" s="11">
        <v>2666.45</v>
      </c>
    </row>
    <row r="3" spans="1:6" ht="15.75">
      <c r="A3" s="10">
        <v>44409</v>
      </c>
      <c r="B3" s="10"/>
      <c r="C3" s="10"/>
      <c r="D3" s="11">
        <v>954143.96</v>
      </c>
      <c r="E3" s="11">
        <v>91080.4</v>
      </c>
      <c r="F3" s="11">
        <v>7286.43</v>
      </c>
    </row>
    <row r="4" spans="1:6" ht="15.75">
      <c r="A4" s="10">
        <v>44440</v>
      </c>
      <c r="B4" s="10"/>
      <c r="C4" s="10"/>
      <c r="D4" s="11">
        <v>2239531.7999999998</v>
      </c>
      <c r="E4" s="11">
        <v>281590.33</v>
      </c>
      <c r="F4" s="11">
        <v>22527.23</v>
      </c>
    </row>
    <row r="5" spans="1:6" ht="15.75">
      <c r="A5" s="10">
        <v>44470</v>
      </c>
      <c r="B5" s="10"/>
      <c r="C5" s="10"/>
      <c r="D5" s="11">
        <v>3171896.18</v>
      </c>
      <c r="E5" s="11">
        <v>344508.09</v>
      </c>
      <c r="F5" s="11">
        <v>27560.65</v>
      </c>
    </row>
    <row r="6" spans="1:6" ht="15.75">
      <c r="A6" s="10">
        <v>44501</v>
      </c>
      <c r="B6" s="10"/>
      <c r="C6" s="10"/>
      <c r="D6" s="11">
        <v>2984270.97</v>
      </c>
      <c r="E6" s="11">
        <v>330851.94000000006</v>
      </c>
      <c r="F6" s="11">
        <v>26468.15</v>
      </c>
    </row>
    <row r="7" spans="1:6" ht="15.75">
      <c r="A7" s="10">
        <v>44531</v>
      </c>
      <c r="B7" s="10"/>
      <c r="C7" s="10"/>
      <c r="D7" s="11">
        <v>3080669.92</v>
      </c>
      <c r="E7" s="11">
        <v>320721.73</v>
      </c>
      <c r="F7" s="11">
        <v>25657.739999999998</v>
      </c>
    </row>
    <row r="8" spans="1:6" ht="15.75">
      <c r="A8" s="10">
        <v>44562</v>
      </c>
      <c r="B8" s="10"/>
      <c r="C8" s="10"/>
      <c r="D8" s="11">
        <v>2622942.12</v>
      </c>
      <c r="E8" s="11">
        <v>280160.34999999998</v>
      </c>
      <c r="F8" s="11">
        <v>22412.83</v>
      </c>
    </row>
    <row r="9" spans="1:6" ht="15.75">
      <c r="A9" s="10">
        <v>44593</v>
      </c>
      <c r="B9" s="10"/>
      <c r="C9" s="10"/>
      <c r="D9" s="11">
        <v>985353.73</v>
      </c>
      <c r="E9" s="11">
        <v>106922.76999999999</v>
      </c>
      <c r="F9" s="11">
        <v>8553.82</v>
      </c>
    </row>
    <row r="10" spans="1:6" ht="15.75">
      <c r="A10" s="10">
        <v>44621</v>
      </c>
      <c r="B10" s="10"/>
      <c r="C10" s="10"/>
      <c r="D10" s="11">
        <v>1118253.6800000002</v>
      </c>
      <c r="E10" s="11">
        <v>116785.38</v>
      </c>
      <c r="F10" s="11">
        <v>9342.84</v>
      </c>
    </row>
    <row r="11" spans="1:6" ht="15.75">
      <c r="A11" s="10">
        <v>44652</v>
      </c>
      <c r="B11" s="10"/>
      <c r="C11" s="10"/>
      <c r="D11" s="11">
        <v>813282.57</v>
      </c>
      <c r="E11" s="11">
        <v>85821.26</v>
      </c>
      <c r="F11" s="11">
        <v>6865.7</v>
      </c>
    </row>
    <row r="12" spans="1:6" ht="15.75">
      <c r="A12" s="10">
        <v>44682</v>
      </c>
      <c r="B12" s="10"/>
      <c r="C12" s="10"/>
      <c r="D12" s="11">
        <v>901226.27</v>
      </c>
      <c r="E12" s="11">
        <v>92954.96</v>
      </c>
      <c r="F12" s="11">
        <v>7436.4000000000005</v>
      </c>
    </row>
    <row r="13" spans="1:6" ht="15.75">
      <c r="A13" s="10">
        <v>44713</v>
      </c>
      <c r="B13" s="10"/>
      <c r="C13" s="10"/>
      <c r="D13" s="12">
        <v>827765.49</v>
      </c>
      <c r="E13" s="12">
        <v>83714.28</v>
      </c>
      <c r="F13" s="12">
        <v>6697.1399999999994</v>
      </c>
    </row>
    <row r="14" spans="1:6" ht="16.5" thickBot="1">
      <c r="A14" s="5" t="s">
        <v>31</v>
      </c>
      <c r="B14" s="5"/>
      <c r="C14" s="5"/>
      <c r="D14" s="13">
        <f>SUM(D2:D13)</f>
        <v>20016844.239999998</v>
      </c>
      <c r="E14" s="13">
        <f>SUM(E2:E13)</f>
        <v>2168442.13</v>
      </c>
      <c r="F14" s="13">
        <f>SUM(F2:F13)</f>
        <v>173475.38</v>
      </c>
    </row>
    <row r="15" spans="1:6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Louisiana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Traylor</dc:creator>
  <cp:keywords/>
  <dc:description/>
  <cp:lastModifiedBy>Jeff Traylor</cp:lastModifiedBy>
  <cp:revision/>
  <dcterms:created xsi:type="dcterms:W3CDTF">2022-01-18T16:08:25Z</dcterms:created>
  <dcterms:modified xsi:type="dcterms:W3CDTF">2026-06-09T18:49:45Z</dcterms:modified>
  <cp:category/>
  <cp:contentStatus/>
</cp:coreProperties>
</file>