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355" tabRatio="599" activeTab="0"/>
  </bookViews>
  <sheets>
    <sheet name="November 2001 - Riverboat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<sst xmlns="http://schemas.openxmlformats.org/spreadsheetml/2006/main" count="66" uniqueCount="41">
  <si>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LOUISIANA STATE POLICE</t>
  </si>
  <si>
    <t>FOR THE MONTH OF:</t>
  </si>
  <si>
    <t>No. of</t>
  </si>
  <si>
    <t>Total</t>
  </si>
  <si>
    <t>Gaming Days</t>
  </si>
  <si>
    <t>Admissions</t>
  </si>
  <si>
    <t>AGR</t>
  </si>
  <si>
    <t>Fees Due</t>
  </si>
  <si>
    <t>HORSESHOE</t>
  </si>
  <si>
    <t>BOOMTOWN</t>
  </si>
  <si>
    <t>TREASURE CHEST</t>
  </si>
  <si>
    <t>CASINO MAGIC</t>
  </si>
  <si>
    <t xml:space="preserve"> </t>
  </si>
  <si>
    <t>FOR THE PERIOD OF:</t>
  </si>
  <si>
    <t>FYTD</t>
  </si>
  <si>
    <t>Total AGR</t>
  </si>
  <si>
    <t>Fee Remittance</t>
  </si>
  <si>
    <t>Same Month</t>
  </si>
  <si>
    <t>Last Month's</t>
  </si>
  <si>
    <t>BALLYS</t>
  </si>
  <si>
    <t>ISLE - BOSSIER</t>
  </si>
  <si>
    <t>ARGOSY</t>
  </si>
  <si>
    <t xml:space="preserve">ARGOSY </t>
  </si>
  <si>
    <t>CASINO ROUGE</t>
  </si>
  <si>
    <t xml:space="preserve">Opening Date </t>
  </si>
  <si>
    <t>Prior Year AGR</t>
  </si>
  <si>
    <t>Riverboat</t>
  </si>
  <si>
    <t>Licensees</t>
  </si>
  <si>
    <t>Riverboat Total</t>
  </si>
  <si>
    <t xml:space="preserve">Riverboat </t>
  </si>
  <si>
    <t xml:space="preserve">GRAND PALAIS  </t>
  </si>
  <si>
    <t xml:space="preserve">ISLE - LC  </t>
  </si>
  <si>
    <t>HOLLYWOOD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</si>
  <si>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</si>
  <si>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</si>
  <si>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 xml:space="preserve">  </t>
  </si>
  <si>
    <t>HARRAHS Shrev.</t>
  </si>
  <si>
    <t>HARRAHS PRIDE</t>
  </si>
  <si>
    <t>HARRAHS STAR</t>
  </si>
  <si>
    <t xml:space="preserve">NOVEMBER 2001 </t>
  </si>
  <si>
    <t>JULY 1, 2001 - NOVEMBER 30, 2001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</si>
</sst>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sz val="16"/>
      <color indexed="10"/>
      <name val="Arial"/>
      <family val="2"/>
    </font>
    <font>
      <b/>
      <sz val="8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8">
    <xf numFmtId="164" fontId="0" fillId="0" borderId="0" xfId="0" applyAlignment="1">
      <alignment/>
    </xf>
    <xf numFmtId="166" fontId="5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44" fontId="5" fillId="0" borderId="0" xfId="17" applyNumberFormat="1" applyFont="1" applyAlignment="1" applyProtection="1">
      <alignment/>
      <protection/>
    </xf>
    <xf numFmtId="164" fontId="7" fillId="0" borderId="0" xfId="0" applyFont="1" applyAlignment="1" applyProtection="1">
      <alignment/>
      <protection/>
    </xf>
    <xf numFmtId="44" fontId="5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center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6" fontId="6" fillId="0" borderId="1" xfId="0" applyNumberFormat="1" applyFont="1" applyBorder="1" applyAlignment="1" applyProtection="1">
      <alignment horizontal="center"/>
      <protection/>
    </xf>
    <xf numFmtId="44" fontId="6" fillId="0" borderId="1" xfId="0" applyNumberFormat="1" applyFont="1" applyBorder="1" applyAlignment="1" applyProtection="1">
      <alignment horizontal="center"/>
      <protection/>
    </xf>
    <xf numFmtId="164" fontId="6" fillId="0" borderId="2" xfId="0" applyNumberFormat="1" applyFont="1" applyBorder="1" applyAlignment="1" applyProtection="1">
      <alignment horizontal="center"/>
      <protection/>
    </xf>
    <xf numFmtId="166" fontId="6" fillId="0" borderId="2" xfId="0" applyNumberFormat="1" applyFont="1" applyBorder="1" applyAlignment="1" applyProtection="1">
      <alignment horizontal="center"/>
      <protection/>
    </xf>
    <xf numFmtId="44" fontId="6" fillId="0" borderId="2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 horizontal="center"/>
      <protection/>
    </xf>
    <xf numFmtId="7" fontId="5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right"/>
      <protection/>
    </xf>
    <xf numFmtId="39" fontId="5" fillId="0" borderId="0" xfId="0" applyNumberFormat="1" applyFont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44" fontId="5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5" fontId="6" fillId="0" borderId="0" xfId="0" applyNumberFormat="1" applyFont="1" applyBorder="1" applyAlignment="1" applyProtection="1">
      <alignment/>
      <protection/>
    </xf>
    <xf numFmtId="164" fontId="9" fillId="0" borderId="0" xfId="0" applyFont="1" applyAlignment="1" applyProtection="1">
      <alignment/>
      <protection/>
    </xf>
    <xf numFmtId="164" fontId="10" fillId="0" borderId="1" xfId="0" applyNumberFormat="1" applyFont="1" applyBorder="1" applyAlignment="1" applyProtection="1">
      <alignment horizontal="center"/>
      <protection/>
    </xf>
    <xf numFmtId="164" fontId="10" fillId="0" borderId="2" xfId="0" applyNumberFormat="1" applyFont="1" applyBorder="1" applyAlignment="1" applyProtection="1">
      <alignment horizontal="center"/>
      <protection/>
    </xf>
    <xf numFmtId="166" fontId="10" fillId="0" borderId="2" xfId="0" applyNumberFormat="1" applyFont="1" applyBorder="1" applyAlignment="1" applyProtection="1">
      <alignment horizontal="center"/>
      <protection/>
    </xf>
    <xf numFmtId="44" fontId="6" fillId="0" borderId="3" xfId="17" applyNumberFormat="1" applyFont="1" applyBorder="1" applyAlignment="1" applyProtection="1">
      <alignment horizontal="center"/>
      <protection/>
    </xf>
    <xf numFmtId="44" fontId="6" fillId="0" borderId="4" xfId="17" applyNumberFormat="1" applyFont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4" fontId="0" fillId="0" borderId="0" xfId="0" applyAlignment="1">
      <alignment horizontal="left"/>
    </xf>
    <xf numFmtId="0" fontId="11" fillId="0" borderId="0" xfId="0" applyNumberFormat="1" applyFont="1" applyAlignment="1" applyProtection="1">
      <alignment horizontal="center" vertical="top"/>
      <protection/>
    </xf>
    <xf numFmtId="0" fontId="11" fillId="0" borderId="0" xfId="0" applyNumberFormat="1" applyFont="1" applyAlignment="1">
      <alignment horizontal="center" vertical="top"/>
    </xf>
    <xf numFmtId="164" fontId="13" fillId="0" borderId="0" xfId="0" applyNumberFormat="1" applyFont="1" applyAlignment="1" applyProtection="1">
      <alignment horizontal="left"/>
      <protection/>
    </xf>
    <xf numFmtId="166" fontId="12" fillId="0" borderId="0" xfId="0" applyNumberFormat="1" applyFont="1" applyAlignment="1" applyProtection="1">
      <alignment/>
      <protection/>
    </xf>
    <xf numFmtId="164" fontId="12" fillId="0" borderId="0" xfId="0" applyFont="1" applyAlignment="1" applyProtection="1">
      <alignment/>
      <protection/>
    </xf>
    <xf numFmtId="49" fontId="13" fillId="0" borderId="0" xfId="0" applyNumberFormat="1" applyFont="1" applyAlignment="1" applyProtection="1" quotePrefix="1">
      <alignment horizontal="center"/>
      <protection/>
    </xf>
    <xf numFmtId="164" fontId="13" fillId="0" borderId="0" xfId="0" applyFont="1" applyAlignment="1" applyProtection="1">
      <alignment/>
      <protection/>
    </xf>
    <xf numFmtId="166" fontId="13" fillId="0" borderId="0" xfId="0" applyNumberFormat="1" applyFont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 horizontal="left"/>
      <protection/>
    </xf>
    <xf numFmtId="166" fontId="1" fillId="0" borderId="1" xfId="0" applyNumberFormat="1" applyFont="1" applyBorder="1" applyAlignment="1" applyProtection="1">
      <alignment horizontal="center"/>
      <protection/>
    </xf>
    <xf numFmtId="37" fontId="1" fillId="0" borderId="1" xfId="0" applyNumberFormat="1" applyFont="1" applyBorder="1" applyAlignment="1" applyProtection="1">
      <alignment horizontal="center"/>
      <protection/>
    </xf>
    <xf numFmtId="164" fontId="1" fillId="0" borderId="5" xfId="0" applyNumberFormat="1" applyFont="1" applyBorder="1" applyAlignment="1" applyProtection="1">
      <alignment horizontal="left"/>
      <protection/>
    </xf>
    <xf numFmtId="166" fontId="1" fillId="0" borderId="5" xfId="0" applyNumberFormat="1" applyFont="1" applyBorder="1" applyAlignment="1" applyProtection="1">
      <alignment horizontal="center"/>
      <protection/>
    </xf>
    <xf numFmtId="37" fontId="1" fillId="0" borderId="5" xfId="0" applyNumberFormat="1" applyFont="1" applyBorder="1" applyAlignment="1" applyProtection="1">
      <alignment horizontal="center"/>
      <protection/>
    </xf>
    <xf numFmtId="164" fontId="4" fillId="0" borderId="5" xfId="0" applyNumberFormat="1" applyFont="1" applyBorder="1" applyAlignment="1" applyProtection="1">
      <alignment horizontal="left"/>
      <protection/>
    </xf>
    <xf numFmtId="166" fontId="4" fillId="0" borderId="5" xfId="0" applyNumberFormat="1" applyFont="1" applyBorder="1" applyAlignment="1" applyProtection="1">
      <alignment horizontal="center"/>
      <protection/>
    </xf>
    <xf numFmtId="37" fontId="4" fillId="0" borderId="5" xfId="0" applyNumberFormat="1" applyFont="1" applyBorder="1" applyAlignment="1" applyProtection="1">
      <alignment horizontal="center"/>
      <protection/>
    </xf>
    <xf numFmtId="164" fontId="4" fillId="0" borderId="2" xfId="0" applyNumberFormat="1" applyFont="1" applyBorder="1" applyAlignment="1" applyProtection="1">
      <alignment horizontal="left"/>
      <protection/>
    </xf>
    <xf numFmtId="166" fontId="4" fillId="0" borderId="2" xfId="0" applyNumberFormat="1" applyFont="1" applyBorder="1" applyAlignment="1" applyProtection="1">
      <alignment horizontal="center"/>
      <protection/>
    </xf>
    <xf numFmtId="164" fontId="1" fillId="0" borderId="1" xfId="0" applyNumberFormat="1" applyFont="1" applyBorder="1" applyAlignment="1" applyProtection="1">
      <alignment horizontal="center"/>
      <protection/>
    </xf>
    <xf numFmtId="38" fontId="1" fillId="0" borderId="0" xfId="0" applyNumberFormat="1" applyFont="1" applyBorder="1" applyAlignment="1" applyProtection="1">
      <alignment horizontal="center"/>
      <protection/>
    </xf>
    <xf numFmtId="164" fontId="1" fillId="0" borderId="5" xfId="0" applyNumberFormat="1" applyFont="1" applyBorder="1" applyAlignment="1" applyProtection="1">
      <alignment horizontal="center"/>
      <protection/>
    </xf>
    <xf numFmtId="38" fontId="4" fillId="0" borderId="0" xfId="0" applyNumberFormat="1" applyFont="1" applyBorder="1" applyAlignment="1" applyProtection="1">
      <alignment horizontal="center"/>
      <protection/>
    </xf>
    <xf numFmtId="164" fontId="1" fillId="0" borderId="2" xfId="0" applyNumberFormat="1" applyFont="1" applyBorder="1" applyAlignment="1" applyProtection="1">
      <alignment horizontal="center"/>
      <protection/>
    </xf>
    <xf numFmtId="164" fontId="8" fillId="0" borderId="6" xfId="0" applyNumberFormat="1" applyFont="1" applyBorder="1" applyAlignment="1" applyProtection="1">
      <alignment horizontal="center"/>
      <protection/>
    </xf>
    <xf numFmtId="166" fontId="8" fillId="0" borderId="6" xfId="0" applyNumberFormat="1" applyFont="1" applyBorder="1" applyAlignment="1" applyProtection="1">
      <alignment/>
      <protection/>
    </xf>
    <xf numFmtId="37" fontId="8" fillId="0" borderId="6" xfId="0" applyNumberFormat="1" applyFont="1" applyBorder="1" applyAlignment="1" applyProtection="1">
      <alignment horizontal="center"/>
      <protection/>
    </xf>
    <xf numFmtId="5" fontId="8" fillId="0" borderId="6" xfId="0" applyNumberFormat="1" applyFont="1" applyBorder="1" applyAlignment="1" applyProtection="1">
      <alignment horizontal="center"/>
      <protection/>
    </xf>
    <xf numFmtId="5" fontId="8" fillId="0" borderId="2" xfId="0" applyNumberFormat="1" applyFont="1" applyBorder="1" applyAlignment="1" applyProtection="1">
      <alignment horizontal="center"/>
      <protection/>
    </xf>
    <xf numFmtId="166" fontId="8" fillId="0" borderId="6" xfId="0" applyNumberFormat="1" applyFont="1" applyBorder="1" applyAlignment="1" applyProtection="1">
      <alignment horizontal="center"/>
      <protection/>
    </xf>
    <xf numFmtId="164" fontId="8" fillId="0" borderId="6" xfId="0" applyNumberFormat="1" applyFont="1" applyBorder="1" applyAlignment="1" applyProtection="1">
      <alignment/>
      <protection/>
    </xf>
    <xf numFmtId="5" fontId="8" fillId="0" borderId="6" xfId="0" applyNumberFormat="1" applyFont="1" applyBorder="1" applyAlignment="1" applyProtection="1">
      <alignment/>
      <protection/>
    </xf>
    <xf numFmtId="37" fontId="1" fillId="0" borderId="3" xfId="0" applyNumberFormat="1" applyFont="1" applyBorder="1" applyAlignment="1" applyProtection="1">
      <alignment horizontal="center"/>
      <protection/>
    </xf>
    <xf numFmtId="37" fontId="1" fillId="0" borderId="7" xfId="0" applyNumberFormat="1" applyFont="1" applyBorder="1" applyAlignment="1" applyProtection="1">
      <alignment horizontal="center"/>
      <protection/>
    </xf>
    <xf numFmtId="37" fontId="4" fillId="0" borderId="7" xfId="0" applyNumberFormat="1" applyFont="1" applyBorder="1" applyAlignment="1" applyProtection="1">
      <alignment horizontal="center"/>
      <protection/>
    </xf>
    <xf numFmtId="37" fontId="1" fillId="0" borderId="2" xfId="0" applyNumberFormat="1" applyFont="1" applyBorder="1" applyAlignment="1" applyProtection="1">
      <alignment horizontal="center"/>
      <protection/>
    </xf>
    <xf numFmtId="176" fontId="1" fillId="0" borderId="1" xfId="0" applyNumberFormat="1" applyFont="1" applyBorder="1" applyAlignment="1" applyProtection="1">
      <alignment horizontal="center"/>
      <protection locked="0"/>
    </xf>
    <xf numFmtId="176" fontId="1" fillId="0" borderId="5" xfId="0" applyNumberFormat="1" applyFont="1" applyBorder="1" applyAlignment="1" applyProtection="1">
      <alignment horizontal="center"/>
      <protection locked="0"/>
    </xf>
    <xf numFmtId="176" fontId="1" fillId="0" borderId="5" xfId="0" applyNumberFormat="1" applyFont="1" applyBorder="1" applyAlignment="1" applyProtection="1">
      <alignment horizontal="center"/>
      <protection/>
    </xf>
    <xf numFmtId="176" fontId="4" fillId="0" borderId="5" xfId="0" applyNumberFormat="1" applyFont="1" applyBorder="1" applyAlignment="1" applyProtection="1">
      <alignment horizontal="center"/>
      <protection locked="0"/>
    </xf>
    <xf numFmtId="176" fontId="4" fillId="0" borderId="2" xfId="0" applyNumberFormat="1" applyFont="1" applyBorder="1" applyAlignment="1" applyProtection="1">
      <alignment horizontal="center"/>
      <protection locked="0"/>
    </xf>
    <xf numFmtId="5" fontId="1" fillId="0" borderId="1" xfId="0" applyNumberFormat="1" applyFont="1" applyBorder="1" applyAlignment="1" applyProtection="1">
      <alignment horizontal="center"/>
      <protection/>
    </xf>
    <xf numFmtId="5" fontId="1" fillId="0" borderId="5" xfId="0" applyNumberFormat="1" applyFont="1" applyBorder="1" applyAlignment="1" applyProtection="1">
      <alignment horizontal="center"/>
      <protection/>
    </xf>
    <xf numFmtId="5" fontId="4" fillId="0" borderId="5" xfId="0" applyNumberFormat="1" applyFont="1" applyBorder="1" applyAlignment="1" applyProtection="1">
      <alignment horizontal="center"/>
      <protection/>
    </xf>
    <xf numFmtId="176" fontId="4" fillId="0" borderId="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125" style="0" customWidth="1"/>
    <col min="2" max="2" width="11.50390625" style="0" customWidth="1"/>
    <col min="3" max="3" width="11.625" style="0" customWidth="1"/>
    <col min="4" max="4" width="13.625" style="0" customWidth="1"/>
    <col min="5" max="5" width="14.375" style="0" customWidth="1"/>
    <col min="6" max="6" width="12.50390625" style="0" customWidth="1"/>
    <col min="7" max="8" width="13.50390625" style="0" customWidth="1"/>
  </cols>
  <sheetData>
    <row r="1" spans="1:8" ht="14.25" customHeight="1">
      <c r="A1" s="35" t="s">
        <v>0</v>
      </c>
      <c r="B1" s="36"/>
      <c r="C1" s="37"/>
      <c r="D1" s="37" t="s">
        <v>12</v>
      </c>
      <c r="E1" s="2"/>
      <c r="F1" s="3"/>
      <c r="G1" s="4"/>
      <c r="H1" s="33"/>
    </row>
    <row r="2" spans="1:8" ht="15.75" customHeight="1">
      <c r="A2" s="35" t="s">
        <v>33</v>
      </c>
      <c r="B2" s="36"/>
      <c r="C2" s="37"/>
      <c r="D2" s="37"/>
      <c r="E2" s="5"/>
      <c r="F2" s="3"/>
      <c r="G2" s="4"/>
      <c r="H2" s="34"/>
    </row>
    <row r="3" spans="1:8" ht="15.75" customHeight="1">
      <c r="A3" s="35" t="s">
        <v>1</v>
      </c>
      <c r="B3" s="36"/>
      <c r="C3" s="38" t="s">
        <v>39</v>
      </c>
      <c r="D3" s="39"/>
      <c r="E3" s="25"/>
      <c r="F3" s="3"/>
      <c r="G3" s="4"/>
      <c r="H3" s="34"/>
    </row>
    <row r="4" spans="1:8" ht="12.75">
      <c r="A4" s="2"/>
      <c r="B4" s="1"/>
      <c r="C4" s="7"/>
      <c r="D4" s="2"/>
      <c r="E4" s="2"/>
      <c r="F4" s="3"/>
      <c r="G4" s="4"/>
      <c r="H4" s="6"/>
    </row>
    <row r="5" spans="1:9" ht="13.5" thickBot="1">
      <c r="A5" s="2"/>
      <c r="B5" s="1"/>
      <c r="C5" s="2"/>
      <c r="D5" s="2"/>
      <c r="E5" s="2"/>
      <c r="F5" s="3"/>
      <c r="G5" s="4"/>
      <c r="H5" s="22"/>
      <c r="I5" s="31"/>
    </row>
    <row r="6" spans="1:11" ht="12.75">
      <c r="A6" s="8" t="s">
        <v>26</v>
      </c>
      <c r="B6" s="9"/>
      <c r="C6" s="26" t="s">
        <v>2</v>
      </c>
      <c r="D6" s="26" t="s">
        <v>3</v>
      </c>
      <c r="E6" s="8" t="s">
        <v>3</v>
      </c>
      <c r="F6" s="8" t="s">
        <v>3</v>
      </c>
      <c r="G6" s="29" t="s">
        <v>18</v>
      </c>
      <c r="H6" s="10" t="s">
        <v>17</v>
      </c>
      <c r="I6" s="31"/>
      <c r="K6" s="32"/>
    </row>
    <row r="7" spans="1:9" ht="13.5" thickBot="1">
      <c r="A7" s="11" t="s">
        <v>27</v>
      </c>
      <c r="B7" s="28" t="s">
        <v>24</v>
      </c>
      <c r="C7" s="27" t="s">
        <v>4</v>
      </c>
      <c r="D7" s="27" t="s">
        <v>5</v>
      </c>
      <c r="E7" s="11" t="s">
        <v>6</v>
      </c>
      <c r="F7" s="11" t="s">
        <v>7</v>
      </c>
      <c r="G7" s="30" t="s">
        <v>6</v>
      </c>
      <c r="H7" s="13" t="s">
        <v>25</v>
      </c>
      <c r="I7" s="31"/>
    </row>
    <row r="8" spans="1:8" ht="15.75" customHeight="1">
      <c r="A8" s="41" t="s">
        <v>11</v>
      </c>
      <c r="B8" s="42">
        <v>35342</v>
      </c>
      <c r="C8" s="52">
        <v>30</v>
      </c>
      <c r="D8" s="53">
        <v>198368</v>
      </c>
      <c r="E8" s="69">
        <v>8731465</v>
      </c>
      <c r="F8" s="74">
        <f>E8*0.195</f>
        <v>1702635.675</v>
      </c>
      <c r="G8" s="69">
        <v>8785103</v>
      </c>
      <c r="H8" s="70">
        <v>10619921</v>
      </c>
    </row>
    <row r="9" spans="1:8" ht="15.75" customHeight="1">
      <c r="A9" s="44" t="s">
        <v>36</v>
      </c>
      <c r="B9" s="45">
        <v>34442</v>
      </c>
      <c r="C9" s="54">
        <v>30</v>
      </c>
      <c r="D9" s="53">
        <v>284648</v>
      </c>
      <c r="E9" s="70">
        <v>14860234</v>
      </c>
      <c r="F9" s="75">
        <f>E9*0.195</f>
        <v>2897745.63</v>
      </c>
      <c r="G9" s="70">
        <v>14027143</v>
      </c>
      <c r="H9" s="70">
        <v>10981200</v>
      </c>
    </row>
    <row r="10" spans="1:8" ht="15.75" customHeight="1">
      <c r="A10" s="44" t="s">
        <v>32</v>
      </c>
      <c r="B10" s="45">
        <v>36880</v>
      </c>
      <c r="C10" s="54">
        <v>30</v>
      </c>
      <c r="D10" s="53">
        <v>350793</v>
      </c>
      <c r="E10" s="71">
        <v>11810660</v>
      </c>
      <c r="F10" s="75">
        <f>E10*0.195</f>
        <v>2303078.7</v>
      </c>
      <c r="G10" s="71">
        <v>10820402</v>
      </c>
      <c r="H10" s="71">
        <v>0</v>
      </c>
    </row>
    <row r="11" spans="1:8" ht="15.75" customHeight="1">
      <c r="A11" s="44" t="s">
        <v>8</v>
      </c>
      <c r="B11" s="45">
        <v>34524</v>
      </c>
      <c r="C11" s="54">
        <v>30</v>
      </c>
      <c r="D11" s="53">
        <v>279828</v>
      </c>
      <c r="E11" s="70">
        <v>21111671</v>
      </c>
      <c r="F11" s="75">
        <f>E11*0.195</f>
        <v>4116775.845</v>
      </c>
      <c r="G11" s="70">
        <v>17986375</v>
      </c>
      <c r="H11" s="71">
        <v>20220688</v>
      </c>
    </row>
    <row r="12" spans="1:8" ht="15.75" customHeight="1">
      <c r="A12" s="44" t="s">
        <v>20</v>
      </c>
      <c r="B12" s="45">
        <v>34474</v>
      </c>
      <c r="C12" s="54">
        <v>30</v>
      </c>
      <c r="D12" s="53">
        <v>136966</v>
      </c>
      <c r="E12" s="70">
        <v>9170247</v>
      </c>
      <c r="F12" s="75">
        <f>E12*0.195</f>
        <v>1788198.165</v>
      </c>
      <c r="G12" s="70">
        <v>8247129</v>
      </c>
      <c r="H12" s="71">
        <v>11277561</v>
      </c>
    </row>
    <row r="13" spans="1:8" ht="15.75" customHeight="1">
      <c r="A13" s="47" t="s">
        <v>30</v>
      </c>
      <c r="B13" s="48">
        <v>35258</v>
      </c>
      <c r="C13" s="54">
        <v>30</v>
      </c>
      <c r="D13" s="55">
        <v>206859</v>
      </c>
      <c r="E13" s="72">
        <v>13188901</v>
      </c>
      <c r="F13" s="76">
        <f>E13*0.215</f>
        <v>2835613.715</v>
      </c>
      <c r="G13" s="72">
        <v>12630339</v>
      </c>
      <c r="H13" s="71">
        <v>10719864</v>
      </c>
    </row>
    <row r="14" spans="1:8" ht="15.75" customHeight="1">
      <c r="A14" s="47" t="s">
        <v>31</v>
      </c>
      <c r="B14" s="48">
        <v>34909</v>
      </c>
      <c r="C14" s="54">
        <v>30</v>
      </c>
      <c r="D14" s="55">
        <v>108732</v>
      </c>
      <c r="E14" s="72">
        <v>2991325</v>
      </c>
      <c r="F14" s="76">
        <f>E14*0.215</f>
        <v>643134.875</v>
      </c>
      <c r="G14" s="72">
        <v>3452340</v>
      </c>
      <c r="H14" s="77">
        <v>3916776</v>
      </c>
    </row>
    <row r="15" spans="1:8" ht="15.75" customHeight="1">
      <c r="A15" s="47" t="s">
        <v>37</v>
      </c>
      <c r="B15" s="48">
        <v>34311</v>
      </c>
      <c r="C15" s="54">
        <v>30</v>
      </c>
      <c r="D15" s="55">
        <v>156466</v>
      </c>
      <c r="E15" s="72">
        <v>7654962</v>
      </c>
      <c r="F15" s="76">
        <f>E15*0.215</f>
        <v>1645816.83</v>
      </c>
      <c r="G15" s="72">
        <v>7432118</v>
      </c>
      <c r="H15" s="77">
        <v>4867145</v>
      </c>
    </row>
    <row r="16" spans="1:8" ht="15.75" customHeight="1">
      <c r="A16" s="47" t="s">
        <v>38</v>
      </c>
      <c r="B16" s="48">
        <v>34266</v>
      </c>
      <c r="C16" s="54">
        <v>30</v>
      </c>
      <c r="D16" s="55">
        <v>114114</v>
      </c>
      <c r="E16" s="72">
        <v>6428486</v>
      </c>
      <c r="F16" s="76">
        <f>E16*0.215</f>
        <v>1382124.49</v>
      </c>
      <c r="G16" s="72">
        <v>5224886</v>
      </c>
      <c r="H16" s="77">
        <v>6517023</v>
      </c>
    </row>
    <row r="17" spans="1:8" ht="15.75" customHeight="1">
      <c r="A17" s="44" t="s">
        <v>19</v>
      </c>
      <c r="B17" s="45">
        <v>34887</v>
      </c>
      <c r="C17" s="54">
        <v>30</v>
      </c>
      <c r="D17" s="53">
        <v>105703</v>
      </c>
      <c r="E17" s="70">
        <v>5195503</v>
      </c>
      <c r="F17" s="75">
        <f>E17*0.185</f>
        <v>961168.0549999999</v>
      </c>
      <c r="G17" s="70">
        <v>4904907</v>
      </c>
      <c r="H17" s="77">
        <v>5192162</v>
      </c>
    </row>
    <row r="18" spans="1:8" ht="15" customHeight="1">
      <c r="A18" s="44" t="s">
        <v>9</v>
      </c>
      <c r="B18" s="45">
        <v>34552</v>
      </c>
      <c r="C18" s="54">
        <v>30</v>
      </c>
      <c r="D18" s="53">
        <v>181900</v>
      </c>
      <c r="E18" s="70">
        <v>8885936</v>
      </c>
      <c r="F18" s="75">
        <f>E18*0.215</f>
        <v>1910476.24</v>
      </c>
      <c r="G18" s="70">
        <v>8321512</v>
      </c>
      <c r="H18" s="71">
        <v>7946235</v>
      </c>
    </row>
    <row r="19" spans="1:8" ht="15.75" customHeight="1">
      <c r="A19" s="44" t="s">
        <v>10</v>
      </c>
      <c r="B19" s="45">
        <v>34582</v>
      </c>
      <c r="C19" s="54">
        <v>30</v>
      </c>
      <c r="D19" s="53">
        <v>131425</v>
      </c>
      <c r="E19" s="70">
        <v>8704288</v>
      </c>
      <c r="F19" s="75">
        <f>E19*0.215</f>
        <v>1871421.92</v>
      </c>
      <c r="G19" s="70">
        <v>8665650</v>
      </c>
      <c r="H19" s="70">
        <v>7878555</v>
      </c>
    </row>
    <row r="20" spans="1:8" ht="15.75" customHeight="1">
      <c r="A20" s="47" t="s">
        <v>22</v>
      </c>
      <c r="B20" s="48">
        <v>34607</v>
      </c>
      <c r="C20" s="54">
        <v>30</v>
      </c>
      <c r="D20" s="55">
        <v>104844</v>
      </c>
      <c r="E20" s="72">
        <v>6238848</v>
      </c>
      <c r="F20" s="76">
        <f>E20*0.215</f>
        <v>1341352.32</v>
      </c>
      <c r="G20" s="72">
        <v>5909205</v>
      </c>
      <c r="H20" s="70">
        <v>5665914</v>
      </c>
    </row>
    <row r="21" spans="1:8" ht="15.75" customHeight="1" thickBot="1">
      <c r="A21" s="50" t="s">
        <v>23</v>
      </c>
      <c r="B21" s="51">
        <v>34696</v>
      </c>
      <c r="C21" s="54">
        <v>30</v>
      </c>
      <c r="D21" s="55">
        <v>124584</v>
      </c>
      <c r="E21" s="73">
        <v>7771960</v>
      </c>
      <c r="F21" s="76">
        <f>E21*0.215</f>
        <v>1670971.4</v>
      </c>
      <c r="G21" s="73">
        <v>7257741</v>
      </c>
      <c r="H21" s="72">
        <v>7181147</v>
      </c>
    </row>
    <row r="22" spans="1:8" ht="18" customHeight="1" thickBot="1">
      <c r="A22" s="57" t="s">
        <v>28</v>
      </c>
      <c r="B22" s="62" t="s">
        <v>12</v>
      </c>
      <c r="C22" s="63"/>
      <c r="D22" s="59">
        <f>SUM(D8:D21)</f>
        <v>2485230</v>
      </c>
      <c r="E22" s="60">
        <f>SUM(E8:E21)</f>
        <v>132744486</v>
      </c>
      <c r="F22" s="60">
        <f>SUM(F8:F21)</f>
        <v>27070513.86</v>
      </c>
      <c r="G22" s="64">
        <f>SUM(G8:G21)</f>
        <v>123664850</v>
      </c>
      <c r="H22" s="60">
        <f>SUM(H8:H21)</f>
        <v>112984191</v>
      </c>
    </row>
    <row r="23" spans="1:8" ht="12.75">
      <c r="A23" s="14"/>
      <c r="B23" s="16"/>
      <c r="C23" s="15"/>
      <c r="D23" s="23"/>
      <c r="E23" s="24"/>
      <c r="F23" s="24"/>
      <c r="G23" s="24"/>
      <c r="H23" s="24"/>
    </row>
    <row r="27" spans="1:6" ht="15.75">
      <c r="A27" s="35" t="s">
        <v>0</v>
      </c>
      <c r="B27" s="36"/>
      <c r="C27" s="37"/>
      <c r="D27" s="37"/>
      <c r="E27" s="37"/>
      <c r="F27" s="3"/>
    </row>
    <row r="28" spans="1:6" ht="15.75">
      <c r="A28" s="35" t="s">
        <v>34</v>
      </c>
      <c r="B28" s="36"/>
      <c r="C28" s="37"/>
      <c r="D28" s="37"/>
      <c r="E28" s="37"/>
      <c r="F28" s="3"/>
    </row>
    <row r="29" spans="1:6" ht="15.75">
      <c r="A29" s="35" t="s">
        <v>13</v>
      </c>
      <c r="C29" s="40" t="s">
        <v>40</v>
      </c>
      <c r="D29" s="37"/>
      <c r="E29" s="37"/>
      <c r="F29" s="17"/>
    </row>
    <row r="30" spans="1:6" ht="12.75">
      <c r="A30" s="2"/>
      <c r="B30" s="1" t="s">
        <v>12</v>
      </c>
      <c r="C30" s="18"/>
      <c r="D30" s="3"/>
      <c r="E30" s="2"/>
      <c r="F30" s="19"/>
    </row>
    <row r="31" spans="1:6" ht="13.5" thickBot="1">
      <c r="A31" s="2"/>
      <c r="B31" s="1"/>
      <c r="C31" s="2"/>
      <c r="D31" s="2"/>
      <c r="E31" s="2"/>
      <c r="F31" s="19" t="s">
        <v>35</v>
      </c>
    </row>
    <row r="32" spans="1:6" ht="14.25" customHeight="1">
      <c r="A32" s="52" t="s">
        <v>29</v>
      </c>
      <c r="B32" s="42"/>
      <c r="C32" s="52" t="s">
        <v>14</v>
      </c>
      <c r="D32" s="52" t="s">
        <v>14</v>
      </c>
      <c r="E32" s="52" t="s">
        <v>14</v>
      </c>
      <c r="F32" s="19"/>
    </row>
    <row r="33" spans="1:6" ht="14.25" customHeight="1" thickBot="1">
      <c r="A33" s="56" t="s">
        <v>27</v>
      </c>
      <c r="B33" s="12" t="s">
        <v>24</v>
      </c>
      <c r="C33" s="11" t="s">
        <v>5</v>
      </c>
      <c r="D33" s="56" t="s">
        <v>15</v>
      </c>
      <c r="E33" s="54" t="s">
        <v>16</v>
      </c>
      <c r="F33" s="19"/>
    </row>
    <row r="34" spans="1:6" ht="15.75" customHeight="1">
      <c r="A34" s="41" t="s">
        <v>11</v>
      </c>
      <c r="B34" s="42">
        <v>35342</v>
      </c>
      <c r="C34" s="43">
        <f>D8+881872</f>
        <v>1080240</v>
      </c>
      <c r="D34" s="65">
        <f>E8+36795823</f>
        <v>45527288</v>
      </c>
      <c r="E34" s="43">
        <f>0.195*D34</f>
        <v>8877821.16</v>
      </c>
      <c r="F34" s="20"/>
    </row>
    <row r="35" spans="1:6" ht="15.75" customHeight="1">
      <c r="A35" s="44" t="s">
        <v>36</v>
      </c>
      <c r="B35" s="45">
        <v>34442</v>
      </c>
      <c r="C35" s="46">
        <f>D9+1117602</f>
        <v>1402250</v>
      </c>
      <c r="D35" s="66">
        <f>E9+62540666</f>
        <v>77400900</v>
      </c>
      <c r="E35" s="46">
        <f>0.195*D35</f>
        <v>15093175.5</v>
      </c>
      <c r="F35" s="20"/>
    </row>
    <row r="36" spans="1:7" ht="15.75" customHeight="1">
      <c r="A36" s="44" t="s">
        <v>32</v>
      </c>
      <c r="B36" s="45">
        <v>36880</v>
      </c>
      <c r="C36" s="46">
        <f>D10+1669827</f>
        <v>2020620</v>
      </c>
      <c r="D36" s="66">
        <f>E10+48764907</f>
        <v>60575567</v>
      </c>
      <c r="E36" s="46">
        <f>0.195*D36</f>
        <v>11812235.565</v>
      </c>
      <c r="F36" s="20"/>
      <c r="G36" s="31"/>
    </row>
    <row r="37" spans="1:6" ht="15.75" customHeight="1">
      <c r="A37" s="44" t="s">
        <v>8</v>
      </c>
      <c r="B37" s="45">
        <v>34524</v>
      </c>
      <c r="C37" s="46">
        <f>D11+1140209</f>
        <v>1420037</v>
      </c>
      <c r="D37" s="66">
        <f>E11+83737636</f>
        <v>104849307</v>
      </c>
      <c r="E37" s="46">
        <f>0.195*D37</f>
        <v>20445614.865000002</v>
      </c>
      <c r="F37" s="20"/>
    </row>
    <row r="38" spans="1:6" ht="15.75" customHeight="1">
      <c r="A38" s="44" t="s">
        <v>20</v>
      </c>
      <c r="B38" s="45">
        <v>34474</v>
      </c>
      <c r="C38" s="46">
        <f>D12+702869</f>
        <v>839835</v>
      </c>
      <c r="D38" s="66">
        <f>E12+40652049</f>
        <v>49822296</v>
      </c>
      <c r="E38" s="46">
        <f>0.195*D38</f>
        <v>9715347.72</v>
      </c>
      <c r="F38" s="20"/>
    </row>
    <row r="39" spans="1:6" ht="16.5" customHeight="1">
      <c r="A39" s="47" t="s">
        <v>30</v>
      </c>
      <c r="B39" s="48">
        <v>35258</v>
      </c>
      <c r="C39" s="49">
        <f>D13+866512</f>
        <v>1073371</v>
      </c>
      <c r="D39" s="67">
        <f>E13+51481628</f>
        <v>64670529</v>
      </c>
      <c r="E39" s="46">
        <f>0.215*D39</f>
        <v>13904163.735</v>
      </c>
      <c r="F39" s="19"/>
    </row>
    <row r="40" spans="1:6" ht="15.75" customHeight="1">
      <c r="A40" s="47" t="s">
        <v>31</v>
      </c>
      <c r="B40" s="48">
        <v>34909</v>
      </c>
      <c r="C40" s="49">
        <f>D14+459453</f>
        <v>568185</v>
      </c>
      <c r="D40" s="67">
        <f>E14+16647402</f>
        <v>19638727</v>
      </c>
      <c r="E40" s="46">
        <f aca="true" t="shared" si="0" ref="E40:E47">0.215*D40</f>
        <v>4222326.305</v>
      </c>
      <c r="F40" s="17"/>
    </row>
    <row r="41" spans="1:6" ht="15.75" customHeight="1">
      <c r="A41" s="47" t="s">
        <v>37</v>
      </c>
      <c r="B41" s="48">
        <v>34311</v>
      </c>
      <c r="C41" s="49">
        <f>D15+643361</f>
        <v>799827</v>
      </c>
      <c r="D41" s="67">
        <f>E15+28129587</f>
        <v>35784549</v>
      </c>
      <c r="E41" s="46">
        <f t="shared" si="0"/>
        <v>7693678.035</v>
      </c>
      <c r="F41" s="3"/>
    </row>
    <row r="42" spans="1:6" ht="15.75" customHeight="1">
      <c r="A42" s="47" t="s">
        <v>38</v>
      </c>
      <c r="B42" s="48">
        <v>34266</v>
      </c>
      <c r="C42" s="49">
        <f>D16+611115</f>
        <v>725229</v>
      </c>
      <c r="D42" s="67">
        <f>E16+28756192</f>
        <v>35184678</v>
      </c>
      <c r="E42" s="46">
        <f t="shared" si="0"/>
        <v>7564705.77</v>
      </c>
      <c r="F42" s="3"/>
    </row>
    <row r="43" spans="1:6" ht="15.75" customHeight="1">
      <c r="A43" s="44" t="s">
        <v>19</v>
      </c>
      <c r="B43" s="45">
        <v>34887</v>
      </c>
      <c r="C43" s="46">
        <f>D17+488661</f>
        <v>594364</v>
      </c>
      <c r="D43" s="66">
        <f>E17+21275973</f>
        <v>26471476</v>
      </c>
      <c r="E43" s="46">
        <f>0.185*D43</f>
        <v>4897223.06</v>
      </c>
      <c r="F43" s="21"/>
    </row>
    <row r="44" spans="1:6" ht="15.75" customHeight="1">
      <c r="A44" s="44" t="s">
        <v>9</v>
      </c>
      <c r="B44" s="45">
        <v>34552</v>
      </c>
      <c r="C44" s="46">
        <f>D18+741442</f>
        <v>923342</v>
      </c>
      <c r="D44" s="66">
        <f>E18+34743190</f>
        <v>43629126</v>
      </c>
      <c r="E44" s="46">
        <f t="shared" si="0"/>
        <v>9380262.09</v>
      </c>
      <c r="F44" s="21"/>
    </row>
    <row r="45" spans="1:6" ht="15.75" customHeight="1">
      <c r="A45" s="44" t="s">
        <v>10</v>
      </c>
      <c r="B45" s="45">
        <v>34582</v>
      </c>
      <c r="C45" s="46">
        <f>D19+539174</f>
        <v>670599</v>
      </c>
      <c r="D45" s="66">
        <f>E19+36637289</f>
        <v>45341577</v>
      </c>
      <c r="E45" s="46">
        <f t="shared" si="0"/>
        <v>9748439.055</v>
      </c>
      <c r="F45" s="21"/>
    </row>
    <row r="46" spans="1:6" ht="16.5" customHeight="1">
      <c r="A46" s="47" t="s">
        <v>21</v>
      </c>
      <c r="B46" s="48">
        <v>34607</v>
      </c>
      <c r="C46" s="49">
        <f>D20+421872</f>
        <v>526716</v>
      </c>
      <c r="D46" s="67">
        <f>E20+25789041</f>
        <v>32027889</v>
      </c>
      <c r="E46" s="46">
        <f t="shared" si="0"/>
        <v>6885996.135</v>
      </c>
      <c r="F46" s="3"/>
    </row>
    <row r="47" spans="1:6" ht="15.75" customHeight="1" thickBot="1">
      <c r="A47" s="50" t="s">
        <v>23</v>
      </c>
      <c r="B47" s="51">
        <v>34696</v>
      </c>
      <c r="C47" s="49">
        <f>D21+516961</f>
        <v>641545</v>
      </c>
      <c r="D47" s="67">
        <f>E21+30394312</f>
        <v>38166272</v>
      </c>
      <c r="E47" s="68">
        <f t="shared" si="0"/>
        <v>8205748.4799999995</v>
      </c>
      <c r="F47" s="3"/>
    </row>
    <row r="48" spans="1:6" ht="18" customHeight="1" thickBot="1">
      <c r="A48" s="57" t="s">
        <v>28</v>
      </c>
      <c r="B48" s="58"/>
      <c r="C48" s="59">
        <f>SUM(C34:C47)</f>
        <v>13286160</v>
      </c>
      <c r="D48" s="60">
        <f>SUM(D34:D47)</f>
        <v>679090181</v>
      </c>
      <c r="E48" s="61">
        <f>SUM(E34:E47)</f>
        <v>138446737.475</v>
      </c>
      <c r="F48" s="21"/>
    </row>
    <row r="49" spans="1:6" ht="12.75">
      <c r="A49" s="2"/>
      <c r="B49" s="1"/>
      <c r="C49" s="2"/>
      <c r="D49" s="2"/>
      <c r="E49" s="2"/>
      <c r="F49" s="3"/>
    </row>
  </sheetData>
  <printOptions horizontalCentered="1"/>
  <pageMargins left="0" right="0" top="0.5" bottom="0.5" header="0.5" footer="0.5"/>
  <pageSetup horizontalDpi="600" verticalDpi="600" orientation="portrait" scale="95" r:id="rId1"/>
  <headerFooter alignWithMargins="0">
    <oddHeader>&amp;R&amp;"Arial,Bold"&amp;28Page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Donna Jackson</cp:lastModifiedBy>
  <cp:lastPrinted>2001-12-11T22:58:51Z</cp:lastPrinted>
  <dcterms:created xsi:type="dcterms:W3CDTF">1998-04-06T18:16:31Z</dcterms:created>
  <dcterms:modified xsi:type="dcterms:W3CDTF">2002-04-26T14:06:41Z</dcterms:modified>
  <cp:category/>
  <cp:version/>
  <cp:contentType/>
  <cp:contentStatus/>
</cp:coreProperties>
</file>