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vember 2002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<sst xmlns="http://schemas.openxmlformats.org/spreadsheetml/2006/main" count="68" uniqueCount="41">
  <si>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</si>
  <si>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</si>
  <si>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</si>
  <si>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NOVEMBER 2002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</si>
  <si>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</si>
  <si>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</si>
  <si>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</si>
  <si>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</si>
  <si>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</si>
  <si>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</si>
  <si>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</si>
  <si>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</si>
  <si>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</si>
  <si>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</si>
  <si>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</si>
  <si>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</si>
  <si>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</si>
  <si>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</si>
  <si>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</si>
  <si>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</si>
  <si>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</si>
  <si>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</si>
  <si>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</si>
  <si>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</si>
  <si>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</si>
  <si>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</si>
  <si>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</si>
  <si>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</si>
  <si>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</si>
  <si>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</si>
  <si>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</si>
  <si>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</si>
  <si>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</si>
  <si>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NOVEMBER 30, 2002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</si>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</sst>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7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/>
      <protection/>
    </xf>
    <xf numFmtId="164" fontId="8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44" fontId="9" fillId="0" borderId="0" xfId="17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2" fillId="0" borderId="0" xfId="0" applyFont="1" applyFill="1" applyAlignment="1" applyProtection="1">
      <alignment/>
      <protection/>
    </xf>
    <xf numFmtId="0" fontId="10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Font="1" applyFill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64" fontId="14" fillId="0" borderId="0" xfId="0" applyNumberFormat="1" applyFont="1" applyFill="1" applyAlignment="1" applyProtection="1">
      <alignment horizontal="center"/>
      <protection/>
    </xf>
    <xf numFmtId="44" fontId="9" fillId="0" borderId="0" xfId="0" applyNumberFormat="1" applyFont="1" applyFill="1" applyAlignment="1" applyProtection="1">
      <alignment/>
      <protection/>
    </xf>
    <xf numFmtId="44" fontId="9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4" fillId="0" borderId="1" xfId="0" applyNumberFormat="1" applyFont="1" applyFill="1" applyBorder="1" applyAlignment="1" applyProtection="1">
      <alignment horizontal="center"/>
      <protection/>
    </xf>
    <xf numFmtId="166" fontId="14" fillId="0" borderId="2" xfId="0" applyNumberFormat="1" applyFont="1" applyFill="1" applyBorder="1" applyAlignment="1" applyProtection="1">
      <alignment horizontal="center"/>
      <protection/>
    </xf>
    <xf numFmtId="164" fontId="15" fillId="0" borderId="3" xfId="0" applyNumberFormat="1" applyFont="1" applyFill="1" applyBorder="1" applyAlignment="1" applyProtection="1">
      <alignment horizontal="center"/>
      <protection/>
    </xf>
    <xf numFmtId="164" fontId="15" fillId="0" borderId="2" xfId="0" applyNumberFormat="1" applyFont="1" applyFill="1" applyBorder="1" applyAlignment="1" applyProtection="1">
      <alignment horizontal="center"/>
      <protection/>
    </xf>
    <xf numFmtId="164" fontId="14" fillId="0" borderId="2" xfId="0" applyNumberFormat="1" applyFont="1" applyFill="1" applyBorder="1" applyAlignment="1" applyProtection="1">
      <alignment horizontal="center"/>
      <protection/>
    </xf>
    <xf numFmtId="44" fontId="14" fillId="0" borderId="1" xfId="17" applyNumberFormat="1" applyFont="1" applyFill="1" applyBorder="1" applyAlignment="1" applyProtection="1">
      <alignment horizontal="center"/>
      <protection/>
    </xf>
    <xf numFmtId="44" fontId="14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4" fillId="0" borderId="4" xfId="0" applyNumberFormat="1" applyFont="1" applyFill="1" applyBorder="1" applyAlignment="1" applyProtection="1">
      <alignment horizontal="center"/>
      <protection/>
    </xf>
    <xf numFmtId="166" fontId="14" fillId="0" borderId="5" xfId="0" applyNumberFormat="1" applyFont="1" applyFill="1" applyBorder="1" applyAlignment="1" applyProtection="1">
      <alignment horizontal="center"/>
      <protection/>
    </xf>
    <xf numFmtId="164" fontId="15" fillId="0" borderId="6" xfId="0" applyNumberFormat="1" applyFont="1" applyFill="1" applyBorder="1" applyAlignment="1" applyProtection="1">
      <alignment horizontal="center"/>
      <protection/>
    </xf>
    <xf numFmtId="164" fontId="15" fillId="0" borderId="5" xfId="0" applyNumberFormat="1" applyFont="1" applyFill="1" applyBorder="1" applyAlignment="1" applyProtection="1">
      <alignment horizontal="center"/>
      <protection/>
    </xf>
    <xf numFmtId="164" fontId="14" fillId="0" borderId="5" xfId="0" applyNumberFormat="1" applyFont="1" applyFill="1" applyBorder="1" applyAlignment="1" applyProtection="1">
      <alignment horizontal="center"/>
      <protection/>
    </xf>
    <xf numFmtId="44" fontId="14" fillId="0" borderId="4" xfId="17" applyNumberFormat="1" applyFont="1" applyFill="1" applyBorder="1" applyAlignment="1" applyProtection="1">
      <alignment horizontal="center"/>
      <protection/>
    </xf>
    <xf numFmtId="44" fontId="14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64" fontId="16" fillId="0" borderId="8" xfId="0" applyNumberFormat="1" applyFont="1" applyFill="1" applyBorder="1" applyAlignment="1" applyProtection="1">
      <alignment horizontal="center"/>
      <protection/>
    </xf>
    <xf numFmtId="166" fontId="16" fillId="0" borderId="8" xfId="0" applyNumberFormat="1" applyFont="1" applyFill="1" applyBorder="1" applyAlignment="1" applyProtection="1">
      <alignment horizontal="center"/>
      <protection/>
    </xf>
    <xf numFmtId="164" fontId="16" fillId="0" borderId="8" xfId="0" applyNumberFormat="1" applyFont="1" applyFill="1" applyBorder="1" applyAlignment="1" applyProtection="1">
      <alignment/>
      <protection/>
    </xf>
    <xf numFmtId="37" fontId="16" fillId="0" borderId="8" xfId="0" applyNumberFormat="1" applyFont="1" applyFill="1" applyBorder="1" applyAlignment="1" applyProtection="1">
      <alignment horizontal="center"/>
      <protection/>
    </xf>
    <xf numFmtId="5" fontId="16" fillId="0" borderId="8" xfId="0" applyNumberFormat="1" applyFont="1" applyFill="1" applyBorder="1" applyAlignment="1" applyProtection="1">
      <alignment horizontal="center"/>
      <protection/>
    </xf>
    <xf numFmtId="5" fontId="16" fillId="0" borderId="8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6" fontId="14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5" fontId="14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7" fillId="0" borderId="0" xfId="0" applyNumberFormat="1" applyFont="1" applyFill="1" applyAlignment="1" applyProtection="1">
      <alignment horizontal="left"/>
      <protection/>
    </xf>
    <xf numFmtId="7" fontId="9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 horizontal="right"/>
      <protection/>
    </xf>
    <xf numFmtId="39" fontId="9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4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6" fillId="0" borderId="8" xfId="0" applyNumberFormat="1" applyFont="1" applyFill="1" applyBorder="1" applyAlignment="1" applyProtection="1">
      <alignment/>
      <protection/>
    </xf>
    <xf numFmtId="5" fontId="16" fillId="0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125" style="8" customWidth="1"/>
    <col min="5" max="5" width="13.625" style="8" customWidth="1"/>
    <col min="6" max="6" width="12.50390625" style="8" customWidth="1"/>
    <col min="7" max="8" width="13.50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30</v>
      </c>
      <c r="D8" s="37">
        <v>196283</v>
      </c>
      <c r="E8" s="38">
        <v>9171586.72</v>
      </c>
      <c r="F8" s="39">
        <f>E8*0.205</f>
        <v>1880175.2776</v>
      </c>
      <c r="G8" s="38">
        <v>9334877.21</v>
      </c>
      <c r="H8" s="40">
        <v>8731465</v>
      </c>
    </row>
    <row r="9" spans="1:8" ht="15.75" customHeight="1">
      <c r="A9" s="41" t="s">
        <v>18</v>
      </c>
      <c r="B9" s="42">
        <v>34442</v>
      </c>
      <c r="C9" s="43">
        <v>30</v>
      </c>
      <c r="D9" s="37">
        <v>277475</v>
      </c>
      <c r="E9" s="40">
        <v>14458345.33</v>
      </c>
      <c r="F9" s="44">
        <f>E9*0.205</f>
        <v>2963960.7926499997</v>
      </c>
      <c r="G9" s="40">
        <v>13629979.32</v>
      </c>
      <c r="H9" s="40">
        <v>14860234</v>
      </c>
    </row>
    <row r="10" spans="1:8" ht="15.75" customHeight="1">
      <c r="A10" s="41" t="s">
        <v>19</v>
      </c>
      <c r="B10" s="42">
        <v>36880</v>
      </c>
      <c r="C10" s="43">
        <v>30</v>
      </c>
      <c r="D10" s="37">
        <v>333454</v>
      </c>
      <c r="E10" s="45">
        <v>12070279.76</v>
      </c>
      <c r="F10" s="44">
        <f>E10*0.205</f>
        <v>2474407.3507999997</v>
      </c>
      <c r="G10" s="45">
        <v>11551347.34</v>
      </c>
      <c r="H10" s="45">
        <v>11810660</v>
      </c>
    </row>
    <row r="11" spans="1:8" ht="15.75" customHeight="1">
      <c r="A11" s="41" t="s">
        <v>20</v>
      </c>
      <c r="B11" s="42">
        <v>34524</v>
      </c>
      <c r="C11" s="43">
        <v>30</v>
      </c>
      <c r="D11" s="37">
        <v>256811</v>
      </c>
      <c r="E11" s="40">
        <v>20124802.92</v>
      </c>
      <c r="F11" s="44">
        <f>E11*0.205</f>
        <v>4125584.5986</v>
      </c>
      <c r="G11" s="40">
        <v>19994235.43</v>
      </c>
      <c r="H11" s="45">
        <v>21111671</v>
      </c>
    </row>
    <row r="12" spans="1:8" ht="15.75" customHeight="1">
      <c r="A12" s="41" t="s">
        <v>21</v>
      </c>
      <c r="B12" s="42">
        <v>34474</v>
      </c>
      <c r="C12" s="43">
        <v>30</v>
      </c>
      <c r="D12" s="37">
        <v>126019</v>
      </c>
      <c r="E12" s="40">
        <v>9855232.01</v>
      </c>
      <c r="F12" s="44">
        <f>E12*0.205</f>
        <v>2020322.5620499998</v>
      </c>
      <c r="G12" s="40">
        <v>9134592.21</v>
      </c>
      <c r="H12" s="45">
        <v>9170247</v>
      </c>
    </row>
    <row r="13" spans="1:8" ht="15.75" customHeight="1">
      <c r="A13" s="46" t="s">
        <v>22</v>
      </c>
      <c r="B13" s="47">
        <v>35258</v>
      </c>
      <c r="C13" s="43">
        <v>30</v>
      </c>
      <c r="D13" s="48">
        <v>152770</v>
      </c>
      <c r="E13" s="49">
        <v>12236649.25</v>
      </c>
      <c r="F13" s="50">
        <f>E13*0.215</f>
        <v>2630879.58875</v>
      </c>
      <c r="G13" s="49">
        <v>10425687.22</v>
      </c>
      <c r="H13" s="51">
        <v>13188901</v>
      </c>
    </row>
    <row r="14" spans="1:8" ht="15.75" customHeight="1">
      <c r="A14" s="46" t="s">
        <v>23</v>
      </c>
      <c r="B14" s="47">
        <v>34909</v>
      </c>
      <c r="C14" s="43">
        <v>30</v>
      </c>
      <c r="D14" s="48">
        <v>78415</v>
      </c>
      <c r="E14" s="49">
        <v>2912327.05</v>
      </c>
      <c r="F14" s="50">
        <f>E14*0.215</f>
        <v>626150.31575</v>
      </c>
      <c r="G14" s="49">
        <v>2520730.59</v>
      </c>
      <c r="H14" s="51">
        <v>2991325</v>
      </c>
    </row>
    <row r="15" spans="1:8" ht="15.75" customHeight="1">
      <c r="A15" s="46" t="s">
        <v>24</v>
      </c>
      <c r="B15" s="47">
        <v>34311</v>
      </c>
      <c r="C15" s="43">
        <v>30</v>
      </c>
      <c r="D15" s="48">
        <v>132580</v>
      </c>
      <c r="E15" s="49">
        <v>6187685.05</v>
      </c>
      <c r="F15" s="50">
        <f>E15*0.215</f>
        <v>1330352.28575</v>
      </c>
      <c r="G15" s="49">
        <v>6252604.46</v>
      </c>
      <c r="H15" s="51">
        <v>7654962</v>
      </c>
    </row>
    <row r="16" spans="1:8" ht="15.75" customHeight="1">
      <c r="A16" s="46" t="s">
        <v>25</v>
      </c>
      <c r="B16" s="47">
        <v>34266</v>
      </c>
      <c r="C16" s="43">
        <v>30</v>
      </c>
      <c r="D16" s="48">
        <v>74790</v>
      </c>
      <c r="E16" s="49">
        <v>4518077.87</v>
      </c>
      <c r="F16" s="50">
        <f>E16*0.215</f>
        <v>971386.74205</v>
      </c>
      <c r="G16" s="49">
        <v>3767763.48</v>
      </c>
      <c r="H16" s="51">
        <v>6428486</v>
      </c>
    </row>
    <row r="17" spans="1:8" ht="15.75" customHeight="1">
      <c r="A17" s="41" t="s">
        <v>26</v>
      </c>
      <c r="B17" s="42">
        <v>34887</v>
      </c>
      <c r="C17" s="43">
        <v>30</v>
      </c>
      <c r="D17" s="37">
        <v>101940</v>
      </c>
      <c r="E17" s="40">
        <v>5227855.67</v>
      </c>
      <c r="F17" s="44">
        <f>E17*0.185</f>
        <v>967153.29895</v>
      </c>
      <c r="G17" s="40">
        <v>4926373.91</v>
      </c>
      <c r="H17" s="45">
        <v>5195503</v>
      </c>
    </row>
    <row r="18" spans="1:8" ht="15" customHeight="1">
      <c r="A18" s="41" t="s">
        <v>27</v>
      </c>
      <c r="B18" s="42">
        <v>34552</v>
      </c>
      <c r="C18" s="43">
        <v>30</v>
      </c>
      <c r="D18" s="37">
        <v>174204</v>
      </c>
      <c r="E18" s="40">
        <v>8999424.52</v>
      </c>
      <c r="F18" s="44">
        <f>E18*0.215</f>
        <v>1934876.2718</v>
      </c>
      <c r="G18" s="40">
        <v>8014962.38</v>
      </c>
      <c r="H18" s="45">
        <v>8885936</v>
      </c>
    </row>
    <row r="19" spans="1:8" ht="15.75" customHeight="1">
      <c r="A19" s="41" t="s">
        <v>28</v>
      </c>
      <c r="B19" s="42">
        <v>34582</v>
      </c>
      <c r="C19" s="43">
        <v>30</v>
      </c>
      <c r="D19" s="37">
        <v>126304</v>
      </c>
      <c r="E19" s="40">
        <v>8883259.51</v>
      </c>
      <c r="F19" s="44">
        <f>E19*0.215</f>
        <v>1909900.7946499998</v>
      </c>
      <c r="G19" s="40">
        <v>8520299.12</v>
      </c>
      <c r="H19" s="40">
        <v>8704288</v>
      </c>
    </row>
    <row r="20" spans="1:8" ht="15.75" customHeight="1">
      <c r="A20" s="46" t="s">
        <v>29</v>
      </c>
      <c r="B20" s="47">
        <v>34607</v>
      </c>
      <c r="C20" s="43">
        <v>30</v>
      </c>
      <c r="D20" s="48">
        <v>97930</v>
      </c>
      <c r="E20" s="49">
        <v>6624707.16</v>
      </c>
      <c r="F20" s="50">
        <f>E20*0.215</f>
        <v>1424312.0394000001</v>
      </c>
      <c r="G20" s="49">
        <v>6510820.62</v>
      </c>
      <c r="H20" s="49">
        <v>6238848</v>
      </c>
    </row>
    <row r="21" spans="1:8" ht="15.75" customHeight="1" thickBot="1">
      <c r="A21" s="52" t="s">
        <v>30</v>
      </c>
      <c r="B21" s="53">
        <v>34696</v>
      </c>
      <c r="C21" s="43">
        <v>30</v>
      </c>
      <c r="D21" s="48">
        <v>139712</v>
      </c>
      <c r="E21" s="54">
        <v>9428264.09</v>
      </c>
      <c r="F21" s="50">
        <f>E21*0.215</f>
        <v>2027076.77935</v>
      </c>
      <c r="G21" s="54">
        <v>7978284.68</v>
      </c>
      <c r="H21" s="49">
        <v>7771960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2268687</v>
      </c>
      <c r="E22" s="59">
        <f>SUM(E8:E21)</f>
        <v>130698496.91000001</v>
      </c>
      <c r="F22" s="59">
        <f>SUM(F8:F21)</f>
        <v>27286538.69815</v>
      </c>
      <c r="G22" s="60">
        <f>SUM(G8:G21)</f>
        <v>122562557.97</v>
      </c>
      <c r="H22" s="59">
        <f>SUM(H8:H21)</f>
        <v>132744486</v>
      </c>
    </row>
    <row r="23" spans="1:8" ht="12.7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67" t="s">
        <v>33</v>
      </c>
      <c r="D29" s="3"/>
      <c r="E29" s="3"/>
      <c r="F29" s="68"/>
    </row>
    <row r="30" spans="1:6" ht="12.75">
      <c r="A30" s="4"/>
      <c r="B30" s="14" t="s">
        <v>1</v>
      </c>
      <c r="C30" s="69"/>
      <c r="D30" s="5"/>
      <c r="E30" s="4"/>
      <c r="F30" s="70"/>
    </row>
    <row r="31" spans="1:6" ht="13.5" thickBot="1">
      <c r="A31" s="4"/>
      <c r="B31" s="14"/>
      <c r="C31" s="4"/>
      <c r="D31" s="4"/>
      <c r="E31" s="4"/>
      <c r="F31" s="70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0"/>
    </row>
    <row r="33" spans="1:6" ht="14.25" customHeight="1" thickBot="1">
      <c r="A33" s="71" t="s">
        <v>10</v>
      </c>
      <c r="B33" s="28" t="s">
        <v>11</v>
      </c>
      <c r="C33" s="31" t="s">
        <v>13</v>
      </c>
      <c r="D33" s="71" t="s">
        <v>37</v>
      </c>
      <c r="E33" s="31" t="s">
        <v>38</v>
      </c>
      <c r="F33" s="70"/>
    </row>
    <row r="34" spans="1:6" ht="15.75" customHeight="1">
      <c r="A34" s="34" t="s">
        <v>17</v>
      </c>
      <c r="B34" s="35">
        <v>35342</v>
      </c>
      <c r="C34" s="72">
        <f>D8+875935</f>
        <v>1072218</v>
      </c>
      <c r="D34" s="73">
        <f>E8+38971415</f>
        <v>48143001.72</v>
      </c>
      <c r="E34" s="74">
        <f>0.205*D34</f>
        <v>9869315.352599999</v>
      </c>
      <c r="F34" s="75"/>
    </row>
    <row r="35" spans="1:6" ht="15.75" customHeight="1">
      <c r="A35" s="41" t="s">
        <v>18</v>
      </c>
      <c r="B35" s="42">
        <v>34442</v>
      </c>
      <c r="C35" s="74">
        <f>D9+1187425</f>
        <v>1464900</v>
      </c>
      <c r="D35" s="76">
        <f>E9+59716390</f>
        <v>74174735.33</v>
      </c>
      <c r="E35" s="74">
        <f>0.205*D35</f>
        <v>15205820.742649999</v>
      </c>
      <c r="F35" s="75"/>
    </row>
    <row r="36" spans="1:7" ht="15.75" customHeight="1">
      <c r="A36" s="41" t="s">
        <v>19</v>
      </c>
      <c r="B36" s="42">
        <v>36880</v>
      </c>
      <c r="C36" s="74">
        <f>D10+1540114</f>
        <v>1873568</v>
      </c>
      <c r="D36" s="76">
        <f>E10+49006148</f>
        <v>61076427.76</v>
      </c>
      <c r="E36" s="74">
        <f>0.205*D36</f>
        <v>12520667.690799998</v>
      </c>
      <c r="F36" s="75"/>
      <c r="G36" s="18"/>
    </row>
    <row r="37" spans="1:6" ht="15.75" customHeight="1">
      <c r="A37" s="41" t="s">
        <v>20</v>
      </c>
      <c r="B37" s="42">
        <v>34524</v>
      </c>
      <c r="C37" s="74">
        <f>D11+1100351</f>
        <v>1357162</v>
      </c>
      <c r="D37" s="76">
        <f>E11+84199823</f>
        <v>104324625.92</v>
      </c>
      <c r="E37" s="74">
        <f>0.205*D37</f>
        <v>21386548.3136</v>
      </c>
      <c r="F37" s="75"/>
    </row>
    <row r="38" spans="1:6" ht="15.75" customHeight="1">
      <c r="A38" s="41" t="s">
        <v>21</v>
      </c>
      <c r="B38" s="42">
        <v>34474</v>
      </c>
      <c r="C38" s="74">
        <f>D12+610648</f>
        <v>736667</v>
      </c>
      <c r="D38" s="76">
        <f>E12+40802187</f>
        <v>50657419.01</v>
      </c>
      <c r="E38" s="74">
        <f>0.205*D38</f>
        <v>10384770.897049999</v>
      </c>
      <c r="F38" s="75"/>
    </row>
    <row r="39" spans="1:6" ht="16.5" customHeight="1">
      <c r="A39" s="46" t="s">
        <v>22</v>
      </c>
      <c r="B39" s="47">
        <v>35258</v>
      </c>
      <c r="C39" s="77">
        <f>D13+694155</f>
        <v>846925</v>
      </c>
      <c r="D39" s="78">
        <f>E13+44967114</f>
        <v>57203763.25</v>
      </c>
      <c r="E39" s="77">
        <f>0.215*D39</f>
        <v>12298809.098749999</v>
      </c>
      <c r="F39" s="70"/>
    </row>
    <row r="40" spans="1:6" ht="15.75" customHeight="1">
      <c r="A40" s="46" t="s">
        <v>23</v>
      </c>
      <c r="B40" s="47">
        <v>34909</v>
      </c>
      <c r="C40" s="77">
        <f>D14+353826</f>
        <v>432241</v>
      </c>
      <c r="D40" s="78">
        <f>E14+12768795</f>
        <v>15681122.05</v>
      </c>
      <c r="E40" s="77">
        <f>0.215*D40</f>
        <v>3371441.24075</v>
      </c>
      <c r="F40" s="68"/>
    </row>
    <row r="41" spans="1:6" ht="15.75" customHeight="1">
      <c r="A41" s="46" t="s">
        <v>24</v>
      </c>
      <c r="B41" s="47">
        <v>34311</v>
      </c>
      <c r="C41" s="77">
        <f>D15+616916</f>
        <v>749496</v>
      </c>
      <c r="D41" s="78">
        <f>E15+28591519</f>
        <v>34779204.05</v>
      </c>
      <c r="E41" s="77">
        <f>0.215*D41</f>
        <v>7477528.870749999</v>
      </c>
      <c r="F41" s="5"/>
    </row>
    <row r="42" spans="1:6" ht="15.75" customHeight="1">
      <c r="A42" s="46" t="s">
        <v>25</v>
      </c>
      <c r="B42" s="47">
        <v>34266</v>
      </c>
      <c r="C42" s="77">
        <f>D16+347996</f>
        <v>422786</v>
      </c>
      <c r="D42" s="78">
        <f>E16+17537476</f>
        <v>22055553.87</v>
      </c>
      <c r="E42" s="77">
        <f>0.215*D42</f>
        <v>4741944.08205</v>
      </c>
      <c r="F42" s="5"/>
    </row>
    <row r="43" spans="1:6" ht="15.75" customHeight="1">
      <c r="A43" s="41" t="s">
        <v>26</v>
      </c>
      <c r="B43" s="42">
        <v>34887</v>
      </c>
      <c r="C43" s="74">
        <f>D17+435222</f>
        <v>537162</v>
      </c>
      <c r="D43" s="76">
        <f>E17+20510183</f>
        <v>25738038.67</v>
      </c>
      <c r="E43" s="74">
        <f>0.185*D43</f>
        <v>4761537.15395</v>
      </c>
      <c r="F43" s="79"/>
    </row>
    <row r="44" spans="1:6" ht="15.75" customHeight="1">
      <c r="A44" s="41" t="s">
        <v>27</v>
      </c>
      <c r="B44" s="42">
        <v>34552</v>
      </c>
      <c r="C44" s="74">
        <f>D18+703662</f>
        <v>877866</v>
      </c>
      <c r="D44" s="76">
        <f>E18+33946319</f>
        <v>42945743.519999996</v>
      </c>
      <c r="E44" s="74">
        <f>0.215*D44</f>
        <v>9233334.8568</v>
      </c>
      <c r="F44" s="79"/>
    </row>
    <row r="45" spans="1:6" ht="15.75" customHeight="1">
      <c r="A45" s="41" t="s">
        <v>28</v>
      </c>
      <c r="B45" s="42">
        <v>34582</v>
      </c>
      <c r="C45" s="74">
        <f>D19+534863</f>
        <v>661167</v>
      </c>
      <c r="D45" s="76">
        <f>E19+36215416</f>
        <v>45098675.51</v>
      </c>
      <c r="E45" s="74">
        <f>0.215*D45</f>
        <v>9696215.234649999</v>
      </c>
      <c r="F45" s="79"/>
    </row>
    <row r="46" spans="1:6" ht="16.5" customHeight="1">
      <c r="A46" s="46" t="s">
        <v>29</v>
      </c>
      <c r="B46" s="47">
        <v>34607</v>
      </c>
      <c r="C46" s="77">
        <f>D20+401785</f>
        <v>499715</v>
      </c>
      <c r="D46" s="78">
        <f>E20+24922629</f>
        <v>31547336.16</v>
      </c>
      <c r="E46" s="77">
        <f>0.215*D46</f>
        <v>6782677.2743999995</v>
      </c>
      <c r="F46" s="5"/>
    </row>
    <row r="47" spans="1:6" ht="15.75" customHeight="1" thickBot="1">
      <c r="A47" s="52" t="s">
        <v>30</v>
      </c>
      <c r="B47" s="53">
        <v>34696</v>
      </c>
      <c r="C47" s="77">
        <f>D21+530289</f>
        <v>670001</v>
      </c>
      <c r="D47" s="78">
        <f>E21+33669235</f>
        <v>43097499.09</v>
      </c>
      <c r="E47" s="80">
        <f>0.215*D47</f>
        <v>9265962.30435</v>
      </c>
      <c r="F47" s="5"/>
    </row>
    <row r="48" spans="1:6" ht="18" customHeight="1" thickBot="1">
      <c r="A48" s="55" t="s">
        <v>31</v>
      </c>
      <c r="B48" s="81"/>
      <c r="C48" s="58">
        <f>SUM(C34:C47)</f>
        <v>12201874</v>
      </c>
      <c r="D48" s="59">
        <f>SUM(D34:D47)</f>
        <v>656523145.9100001</v>
      </c>
      <c r="E48" s="82">
        <f>SUM(E34:E47)</f>
        <v>136996573.11314997</v>
      </c>
      <c r="F48" s="79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</dc:creator>
  <cp:keywords/>
  <dc:description/>
  <cp:lastModifiedBy>djackson</cp:lastModifiedBy>
  <dcterms:created xsi:type="dcterms:W3CDTF">2001-04-27T04:46:16Z</dcterms:created>
  <dcterms:modified xsi:type="dcterms:W3CDTF">2002-12-17T00:52:18Z</dcterms:modified>
  <cp:category/>
  <cp:version/>
  <cp:contentType/>
  <cp:contentStatus/>
</cp:coreProperties>
</file>