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October 2000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<sst xmlns="http://schemas.openxmlformats.org/spreadsheetml/2006/main" count="65" uniqueCount="40">
  <si>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</si>
  <si>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</si>
  <si>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</si>
  <si>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</si>
  <si>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</si>
  <si>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</si>
  <si>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</si>
  <si>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</si>
  <si>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</si>
  <si>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</si>
  <si>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</si>
  <si>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</si>
  <si>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</si>
  <si>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</si>
  <si>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</si>
  <si>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</si>
  <si>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</si>
  <si>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</si>
  <si>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</si>
  <si>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</si>
  <si>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</si>
  <si>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</si>
  <si>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</si>
  <si>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</si>
  <si>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</si>
  <si>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</si>
  <si>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</si>
  <si>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/>
  </si>
  <si>
    <t>CASINO GAMING FISCAL YEAR-TO-DATE ACTIVITY SUMMARY</t>
  </si>
  <si>
    <t>CASINO GAMING MONTHLY ACTIVITY SUMMARY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</si>
  <si>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</si>
  <si>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</si>
  <si>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</si>
  <si>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</si>
  <si>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</si>
  <si>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</si>
  <si>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</si>
  <si>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</si>
  <si>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 xml:space="preserve">OCTOBER 2000 </t>
  </si>
  <si>
    <t xml:space="preserve">JULY 1, 2000 - OCTOBER 31, 2000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</si>
</sst>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b/>
      <sz val="9"/>
      <name val="Courier"/>
      <family val="0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0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 quotePrefix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44" fontId="5" fillId="0" borderId="1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3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left"/>
      <protection/>
    </xf>
    <xf numFmtId="38" fontId="6" fillId="0" borderId="0" xfId="0" applyNumberFormat="1" applyFont="1" applyBorder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5" fontId="6" fillId="0" borderId="4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 horizontal="left"/>
      <protection/>
    </xf>
    <xf numFmtId="166" fontId="6" fillId="0" borderId="4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5" fillId="0" borderId="4" xfId="0" applyNumberFormat="1" applyFont="1" applyBorder="1" applyAlignment="1" applyProtection="1">
      <alignment horizontal="left"/>
      <protection/>
    </xf>
    <xf numFmtId="166" fontId="5" fillId="0" borderId="4" xfId="0" applyNumberFormat="1" applyFont="1" applyBorder="1" applyAlignment="1" applyProtection="1">
      <alignment horizontal="center"/>
      <protection/>
    </xf>
    <xf numFmtId="38" fontId="5" fillId="0" borderId="0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left"/>
      <protection/>
    </xf>
    <xf numFmtId="166" fontId="5" fillId="0" borderId="3" xfId="0" applyNumberFormat="1" applyFont="1" applyBorder="1" applyAlignment="1" applyProtection="1">
      <alignment horizontal="center"/>
      <protection/>
    </xf>
    <xf numFmtId="5" fontId="5" fillId="0" borderId="3" xfId="0" applyNumberFormat="1" applyFont="1" applyBorder="1" applyAlignment="1" applyProtection="1">
      <alignment/>
      <protection/>
    </xf>
    <xf numFmtId="5" fontId="5" fillId="0" borderId="5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 horizontal="center"/>
      <protection/>
    </xf>
    <xf numFmtId="166" fontId="6" fillId="0" borderId="6" xfId="0" applyNumberFormat="1" applyFont="1" applyBorder="1" applyAlignment="1" applyProtection="1">
      <alignment horizontal="center"/>
      <protection/>
    </xf>
    <xf numFmtId="164" fontId="6" fillId="0" borderId="6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/>
      <protection/>
    </xf>
    <xf numFmtId="5" fontId="6" fillId="0" borderId="6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center"/>
      <protection/>
    </xf>
    <xf numFmtId="171" fontId="6" fillId="0" borderId="0" xfId="15" applyNumberFormat="1" applyFont="1" applyBorder="1" applyAlignment="1" applyProtection="1">
      <alignment/>
      <protection/>
    </xf>
    <xf numFmtId="8" fontId="6" fillId="0" borderId="0" xfId="17" applyNumberFormat="1" applyFont="1" applyBorder="1" applyAlignment="1" applyProtection="1">
      <alignment/>
      <protection/>
    </xf>
    <xf numFmtId="4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Alignment="1" applyProtection="1">
      <alignment horizontal="left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44" fontId="6" fillId="0" borderId="0" xfId="17" applyNumberFormat="1" applyFont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166" fontId="6" fillId="0" borderId="6" xfId="0" applyNumberFormat="1" applyFont="1" applyBorder="1" applyAlignment="1" applyProtection="1">
      <alignment/>
      <protection/>
    </xf>
    <xf numFmtId="6" fontId="6" fillId="0" borderId="0" xfId="17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6"/>
  <sheetViews>
    <sheetView showGridLines="0" tabSelected="1" workbookViewId="0" topLeftCell="A1">
      <selection activeCell="B47" sqref="B47:B58"/>
    </sheetView>
  </sheetViews>
  <sheetFormatPr defaultColWidth="9.625" defaultRowHeight="12.75"/>
  <cols>
    <col min="1" max="1" width="0.12890625" style="1" customWidth="1"/>
    <col min="2" max="2" width="17.50390625" style="10" customWidth="1"/>
    <col min="3" max="3" width="15.00390625" style="9" customWidth="1"/>
    <col min="4" max="4" width="12.375" style="10" customWidth="1"/>
    <col min="5" max="5" width="15.375" style="10" customWidth="1"/>
    <col min="6" max="6" width="15.625" style="10" customWidth="1"/>
    <col min="7" max="7" width="14.75390625" style="10" customWidth="1"/>
    <col min="8" max="8" width="15.50390625" style="12" customWidth="1"/>
    <col min="9" max="9" width="16.125" style="15" customWidth="1"/>
    <col min="10" max="12" width="15.625" style="3" customWidth="1"/>
    <col min="13" max="13" width="11.625" style="3" customWidth="1"/>
    <col min="14" max="16" width="15.625" style="3" customWidth="1"/>
    <col min="17" max="16384" width="9.625" style="3" customWidth="1"/>
  </cols>
  <sheetData>
    <row r="1" spans="2:9" ht="12.75">
      <c r="B1" s="8" t="s">
        <v>0</v>
      </c>
      <c r="E1" s="10" t="s">
        <v>14</v>
      </c>
      <c r="G1" s="11"/>
      <c r="I1" s="13"/>
    </row>
    <row r="2" spans="2:7" ht="12.75">
      <c r="B2" s="8" t="s">
        <v>29</v>
      </c>
      <c r="F2" s="14"/>
      <c r="G2" s="11"/>
    </row>
    <row r="3" spans="2:7" ht="12.75">
      <c r="B3" s="8" t="s">
        <v>1</v>
      </c>
      <c r="D3" s="16" t="s">
        <v>38</v>
      </c>
      <c r="G3" s="11"/>
    </row>
    <row r="4" spans="4:7" ht="12.75">
      <c r="D4" s="17"/>
      <c r="G4" s="11"/>
    </row>
    <row r="5" spans="7:9" ht="13.5" thickBot="1">
      <c r="G5" s="11"/>
      <c r="I5" s="18"/>
    </row>
    <row r="6" spans="2:9" ht="12.75">
      <c r="B6" s="19" t="s">
        <v>32</v>
      </c>
      <c r="C6" s="20"/>
      <c r="D6" s="19" t="s">
        <v>2</v>
      </c>
      <c r="E6" s="19" t="s">
        <v>3</v>
      </c>
      <c r="F6" s="19" t="s">
        <v>3</v>
      </c>
      <c r="G6" s="19" t="s">
        <v>3</v>
      </c>
      <c r="H6" s="21" t="s">
        <v>21</v>
      </c>
      <c r="I6" s="22" t="s">
        <v>20</v>
      </c>
    </row>
    <row r="7" spans="2:9" ht="13.5" thickBot="1">
      <c r="B7" s="23" t="s">
        <v>33</v>
      </c>
      <c r="C7" s="24" t="s">
        <v>30</v>
      </c>
      <c r="D7" s="23" t="s">
        <v>4</v>
      </c>
      <c r="E7" s="23" t="s">
        <v>5</v>
      </c>
      <c r="F7" s="23" t="s">
        <v>6</v>
      </c>
      <c r="G7" s="23" t="s">
        <v>7</v>
      </c>
      <c r="H7" s="25" t="s">
        <v>6</v>
      </c>
      <c r="I7" s="26" t="s">
        <v>31</v>
      </c>
    </row>
    <row r="8" spans="1:9" s="5" customFormat="1" ht="12.75">
      <c r="A8" s="4"/>
      <c r="B8" s="27" t="s">
        <v>13</v>
      </c>
      <c r="C8" s="20">
        <v>35342</v>
      </c>
      <c r="D8" s="19">
        <v>31</v>
      </c>
      <c r="E8" s="28">
        <v>231961</v>
      </c>
      <c r="F8" s="29">
        <v>11348213</v>
      </c>
      <c r="G8" s="29">
        <f aca="true" t="shared" si="0" ref="G8:G20">F8*0.185</f>
        <v>2099419.405</v>
      </c>
      <c r="H8" s="29">
        <v>12114593</v>
      </c>
      <c r="I8" s="30">
        <v>12017245.41</v>
      </c>
    </row>
    <row r="9" spans="1:9" s="5" customFormat="1" ht="12.75">
      <c r="A9" s="6" t="s">
        <v>27</v>
      </c>
      <c r="B9" s="31" t="s">
        <v>9</v>
      </c>
      <c r="C9" s="32">
        <v>34442</v>
      </c>
      <c r="D9" s="33">
        <v>31</v>
      </c>
      <c r="E9" s="28">
        <v>153469</v>
      </c>
      <c r="F9" s="30">
        <v>10183311</v>
      </c>
      <c r="G9" s="30">
        <f t="shared" si="0"/>
        <v>1883912.535</v>
      </c>
      <c r="H9" s="30">
        <v>11489318</v>
      </c>
      <c r="I9" s="30">
        <v>10934730.64</v>
      </c>
    </row>
    <row r="10" spans="1:9" s="5" customFormat="1" ht="12.75">
      <c r="A10" s="7"/>
      <c r="B10" s="31" t="s">
        <v>10</v>
      </c>
      <c r="C10" s="32">
        <v>34524</v>
      </c>
      <c r="D10" s="33">
        <v>31</v>
      </c>
      <c r="E10" s="28">
        <v>303497</v>
      </c>
      <c r="F10" s="30">
        <v>21392794</v>
      </c>
      <c r="G10" s="30">
        <f t="shared" si="0"/>
        <v>3957666.89</v>
      </c>
      <c r="H10" s="30">
        <v>23142523</v>
      </c>
      <c r="I10" s="30">
        <v>20672172.34</v>
      </c>
    </row>
    <row r="11" spans="1:9" s="5" customFormat="1" ht="12.75">
      <c r="A11" s="4"/>
      <c r="B11" s="31" t="s">
        <v>23</v>
      </c>
      <c r="C11" s="32">
        <v>34474</v>
      </c>
      <c r="D11" s="33">
        <v>31</v>
      </c>
      <c r="E11" s="28">
        <v>239372</v>
      </c>
      <c r="F11" s="30">
        <v>11525263</v>
      </c>
      <c r="G11" s="30">
        <f t="shared" si="0"/>
        <v>2132173.655</v>
      </c>
      <c r="H11" s="30">
        <v>12800433</v>
      </c>
      <c r="I11" s="30">
        <v>12739602.27</v>
      </c>
    </row>
    <row r="12" spans="2:9" ht="12.75">
      <c r="B12" s="34" t="s">
        <v>36</v>
      </c>
      <c r="C12" s="35">
        <v>35258</v>
      </c>
      <c r="D12" s="33">
        <v>31</v>
      </c>
      <c r="E12" s="36">
        <v>169269</v>
      </c>
      <c r="F12" s="37">
        <v>10706862</v>
      </c>
      <c r="G12" s="37">
        <f t="shared" si="0"/>
        <v>1980769.47</v>
      </c>
      <c r="H12" s="37">
        <v>11775392</v>
      </c>
      <c r="I12" s="37">
        <v>11060312.99</v>
      </c>
    </row>
    <row r="13" spans="2:9" ht="12.75">
      <c r="B13" s="34" t="s">
        <v>37</v>
      </c>
      <c r="C13" s="35">
        <v>34909</v>
      </c>
      <c r="D13" s="33">
        <v>31</v>
      </c>
      <c r="E13" s="36">
        <v>90843</v>
      </c>
      <c r="F13" s="37">
        <v>3695963</v>
      </c>
      <c r="G13" s="37">
        <f t="shared" si="0"/>
        <v>683753.155</v>
      </c>
      <c r="H13" s="37">
        <v>4423741</v>
      </c>
      <c r="I13" s="37">
        <v>4920219.43</v>
      </c>
    </row>
    <row r="14" spans="2:9" ht="12.75">
      <c r="B14" s="34" t="s">
        <v>8</v>
      </c>
      <c r="C14" s="35">
        <v>34311</v>
      </c>
      <c r="D14" s="33">
        <v>31</v>
      </c>
      <c r="E14" s="36">
        <v>120238</v>
      </c>
      <c r="F14" s="37">
        <v>5666455</v>
      </c>
      <c r="G14" s="37">
        <f t="shared" si="0"/>
        <v>1048294.1749999999</v>
      </c>
      <c r="H14" s="37">
        <v>6772960</v>
      </c>
      <c r="I14" s="37">
        <v>7551639.06</v>
      </c>
    </row>
    <row r="15" spans="2:9" ht="12.75">
      <c r="B15" s="34" t="s">
        <v>19</v>
      </c>
      <c r="C15" s="35">
        <v>34266</v>
      </c>
      <c r="D15" s="33">
        <v>31</v>
      </c>
      <c r="E15" s="36">
        <v>117609</v>
      </c>
      <c r="F15" s="37">
        <v>6845766</v>
      </c>
      <c r="G15" s="37">
        <f>F15*0.185</f>
        <v>1266466.71</v>
      </c>
      <c r="H15" s="37">
        <v>6338531</v>
      </c>
      <c r="I15" s="37">
        <v>3534999.74</v>
      </c>
    </row>
    <row r="16" spans="1:9" s="5" customFormat="1" ht="12.75">
      <c r="A16" s="4"/>
      <c r="B16" s="31" t="s">
        <v>22</v>
      </c>
      <c r="C16" s="32">
        <v>34887</v>
      </c>
      <c r="D16" s="33">
        <v>31</v>
      </c>
      <c r="E16" s="28">
        <v>119492</v>
      </c>
      <c r="F16" s="30">
        <v>5145022</v>
      </c>
      <c r="G16" s="30">
        <f t="shared" si="0"/>
        <v>951829.07</v>
      </c>
      <c r="H16" s="30">
        <v>5446469</v>
      </c>
      <c r="I16" s="30">
        <v>7506142.54</v>
      </c>
    </row>
    <row r="17" spans="1:9" s="5" customFormat="1" ht="12.75">
      <c r="A17" s="4"/>
      <c r="B17" s="31" t="s">
        <v>11</v>
      </c>
      <c r="C17" s="32">
        <v>34552</v>
      </c>
      <c r="D17" s="33">
        <v>31</v>
      </c>
      <c r="E17" s="28">
        <v>170165</v>
      </c>
      <c r="F17" s="30">
        <v>7735134</v>
      </c>
      <c r="G17" s="30">
        <f t="shared" si="0"/>
        <v>1430999.79</v>
      </c>
      <c r="H17" s="30">
        <v>8300076</v>
      </c>
      <c r="I17" s="30">
        <v>9030352.18</v>
      </c>
    </row>
    <row r="18" spans="1:9" s="5" customFormat="1" ht="12.75">
      <c r="A18" s="4"/>
      <c r="B18" s="31" t="s">
        <v>12</v>
      </c>
      <c r="C18" s="32">
        <v>34582</v>
      </c>
      <c r="D18" s="33">
        <v>31</v>
      </c>
      <c r="E18" s="28">
        <v>135488</v>
      </c>
      <c r="F18" s="30">
        <v>8018703</v>
      </c>
      <c r="G18" s="30">
        <f t="shared" si="0"/>
        <v>1483460.055</v>
      </c>
      <c r="H18" s="30">
        <v>8641640</v>
      </c>
      <c r="I18" s="30">
        <v>9524037.86</v>
      </c>
    </row>
    <row r="19" spans="2:9" ht="12.75">
      <c r="B19" s="34" t="s">
        <v>25</v>
      </c>
      <c r="C19" s="35">
        <v>34607</v>
      </c>
      <c r="D19" s="33">
        <v>31</v>
      </c>
      <c r="E19" s="36">
        <v>96973</v>
      </c>
      <c r="F19" s="37">
        <v>5663233</v>
      </c>
      <c r="G19" s="37">
        <f t="shared" si="0"/>
        <v>1047698.105</v>
      </c>
      <c r="H19" s="37">
        <v>6014285</v>
      </c>
      <c r="I19" s="37">
        <v>4486103.68</v>
      </c>
    </row>
    <row r="20" spans="2:9" ht="13.5" thickBot="1">
      <c r="B20" s="38" t="s">
        <v>26</v>
      </c>
      <c r="C20" s="39">
        <v>34696</v>
      </c>
      <c r="D20" s="33">
        <v>31</v>
      </c>
      <c r="E20" s="36">
        <v>122984</v>
      </c>
      <c r="F20" s="40">
        <v>7567285</v>
      </c>
      <c r="G20" s="37">
        <f t="shared" si="0"/>
        <v>1399947.725</v>
      </c>
      <c r="H20" s="40">
        <v>7704930</v>
      </c>
      <c r="I20" s="41">
        <v>6597307.02</v>
      </c>
    </row>
    <row r="21" spans="1:9" s="5" customFormat="1" ht="13.5" thickBot="1">
      <c r="A21" s="4"/>
      <c r="B21" s="42" t="s">
        <v>34</v>
      </c>
      <c r="C21" s="43" t="s">
        <v>14</v>
      </c>
      <c r="D21" s="44"/>
      <c r="E21" s="45">
        <f>SUM(E8:E20)</f>
        <v>2071360</v>
      </c>
      <c r="F21" s="46">
        <f>SUM(F8:F20)</f>
        <v>115494004</v>
      </c>
      <c r="G21" s="46">
        <f>SUM(G8:G20)</f>
        <v>21366390.740000002</v>
      </c>
      <c r="H21" s="46">
        <f>SUM(H8:H20)</f>
        <v>124964891</v>
      </c>
      <c r="I21" s="46">
        <f>SUM(I8:I20)</f>
        <v>120574865.15999998</v>
      </c>
    </row>
    <row r="22" spans="1:9" s="5" customFormat="1" ht="12.75">
      <c r="A22" s="4"/>
      <c r="B22" s="47"/>
      <c r="C22" s="49"/>
      <c r="D22" s="48"/>
      <c r="E22" s="68"/>
      <c r="F22" s="69"/>
      <c r="G22" s="69"/>
      <c r="H22" s="69"/>
      <c r="I22" s="69"/>
    </row>
    <row r="23" spans="1:9" s="5" customFormat="1" ht="12.75">
      <c r="A23" s="4"/>
      <c r="B23" s="50"/>
      <c r="C23" s="49"/>
      <c r="D23" s="51"/>
      <c r="E23" s="52"/>
      <c r="F23" s="67"/>
      <c r="G23" s="67"/>
      <c r="H23" s="67"/>
      <c r="I23" s="54"/>
    </row>
    <row r="24" spans="1:9" s="5" customFormat="1" ht="12.75">
      <c r="A24" s="4"/>
      <c r="B24" s="50"/>
      <c r="C24" s="49"/>
      <c r="D24" s="51"/>
      <c r="E24" s="52"/>
      <c r="F24" s="53"/>
      <c r="G24" s="53"/>
      <c r="H24" s="53"/>
      <c r="I24" s="54"/>
    </row>
    <row r="25" spans="2:7" ht="12.75">
      <c r="B25" s="8" t="s">
        <v>0</v>
      </c>
      <c r="G25" s="11"/>
    </row>
    <row r="26" spans="2:7" ht="12.75">
      <c r="B26" s="8" t="s">
        <v>28</v>
      </c>
      <c r="G26" s="11"/>
    </row>
    <row r="27" spans="2:7" ht="12.75">
      <c r="B27" s="8" t="s">
        <v>15</v>
      </c>
      <c r="C27" s="55" t="s">
        <v>39</v>
      </c>
      <c r="D27" s="11"/>
      <c r="G27" s="56"/>
    </row>
    <row r="28" spans="3:7" ht="12.75">
      <c r="C28" s="9" t="s">
        <v>14</v>
      </c>
      <c r="D28" s="57"/>
      <c r="E28" s="11"/>
      <c r="G28" s="58"/>
    </row>
    <row r="29" ht="13.5" thickBot="1">
      <c r="G29" s="58"/>
    </row>
    <row r="30" spans="1:7" ht="12.75">
      <c r="A30" s="2"/>
      <c r="B30" s="19" t="s">
        <v>35</v>
      </c>
      <c r="C30" s="20"/>
      <c r="D30" s="19" t="s">
        <v>16</v>
      </c>
      <c r="E30" s="19" t="s">
        <v>16</v>
      </c>
      <c r="F30" s="19" t="s">
        <v>16</v>
      </c>
      <c r="G30" s="58"/>
    </row>
    <row r="31" spans="1:7" ht="13.5" thickBot="1">
      <c r="A31" s="2"/>
      <c r="B31" s="23" t="s">
        <v>33</v>
      </c>
      <c r="C31" s="24" t="s">
        <v>30</v>
      </c>
      <c r="D31" s="23" t="s">
        <v>5</v>
      </c>
      <c r="E31" s="23" t="s">
        <v>17</v>
      </c>
      <c r="F31" s="23" t="s">
        <v>18</v>
      </c>
      <c r="G31" s="58"/>
    </row>
    <row r="32" spans="1:9" s="5" customFormat="1" ht="12.75">
      <c r="A32" s="7"/>
      <c r="B32" s="27" t="s">
        <v>13</v>
      </c>
      <c r="C32" s="20">
        <v>35342</v>
      </c>
      <c r="D32" s="59">
        <f>E8+796543</f>
        <v>1028504</v>
      </c>
      <c r="E32" s="29">
        <f>F8+37331594</f>
        <v>48679807</v>
      </c>
      <c r="F32" s="29">
        <f aca="true" t="shared" si="1" ref="F32:F44">0.185*E32</f>
        <v>9005764.295</v>
      </c>
      <c r="G32" s="60"/>
      <c r="H32" s="61"/>
      <c r="I32" s="13"/>
    </row>
    <row r="33" spans="1:9" s="5" customFormat="1" ht="12.75">
      <c r="A33" s="7"/>
      <c r="B33" s="31" t="s">
        <v>9</v>
      </c>
      <c r="C33" s="32">
        <v>34442</v>
      </c>
      <c r="D33" s="62">
        <f>E9+531461</f>
        <v>684930</v>
      </c>
      <c r="E33" s="30">
        <f>F9+35169830</f>
        <v>45353141</v>
      </c>
      <c r="F33" s="30">
        <f t="shared" si="1"/>
        <v>8390331.084999999</v>
      </c>
      <c r="G33" s="60"/>
      <c r="H33" s="61"/>
      <c r="I33" s="13"/>
    </row>
    <row r="34" spans="1:9" s="5" customFormat="1" ht="12.75">
      <c r="A34" s="7"/>
      <c r="B34" s="31" t="s">
        <v>10</v>
      </c>
      <c r="C34" s="32">
        <v>34524</v>
      </c>
      <c r="D34" s="62">
        <f>E10+990794</f>
        <v>1294291</v>
      </c>
      <c r="E34" s="30">
        <f>F10+67893155</f>
        <v>89285949</v>
      </c>
      <c r="F34" s="30">
        <f t="shared" si="1"/>
        <v>16517900.565</v>
      </c>
      <c r="G34" s="60"/>
      <c r="H34" s="61"/>
      <c r="I34" s="13"/>
    </row>
    <row r="35" spans="1:9" s="5" customFormat="1" ht="12.75">
      <c r="A35" s="7"/>
      <c r="B35" s="31" t="s">
        <v>23</v>
      </c>
      <c r="C35" s="32">
        <v>34474</v>
      </c>
      <c r="D35" s="62">
        <f>E11+836603</f>
        <v>1075975</v>
      </c>
      <c r="E35" s="30">
        <f>F11+38250592</f>
        <v>49775855</v>
      </c>
      <c r="F35" s="30">
        <f t="shared" si="1"/>
        <v>9208533.175</v>
      </c>
      <c r="G35" s="60"/>
      <c r="H35" s="61"/>
      <c r="I35" s="13"/>
    </row>
    <row r="36" spans="1:7" ht="12.75">
      <c r="A36" s="2" t="s">
        <v>14</v>
      </c>
      <c r="B36" s="34" t="s">
        <v>36</v>
      </c>
      <c r="C36" s="35">
        <v>35258</v>
      </c>
      <c r="D36" s="63">
        <f>E12+567121</f>
        <v>736390</v>
      </c>
      <c r="E36" s="37">
        <f>F12+33952133</f>
        <v>44658995</v>
      </c>
      <c r="F36" s="37">
        <f t="shared" si="1"/>
        <v>8261914.075</v>
      </c>
      <c r="G36" s="58"/>
    </row>
    <row r="37" spans="1:7" ht="12.75">
      <c r="A37" s="2"/>
      <c r="B37" s="34" t="s">
        <v>37</v>
      </c>
      <c r="C37" s="35">
        <v>34909</v>
      </c>
      <c r="D37" s="63">
        <f>E13+314086</f>
        <v>404929</v>
      </c>
      <c r="E37" s="37">
        <f>F13+13273950</f>
        <v>16969913</v>
      </c>
      <c r="F37" s="37">
        <f t="shared" si="1"/>
        <v>3139433.905</v>
      </c>
      <c r="G37" s="56"/>
    </row>
    <row r="38" spans="1:7" ht="12.75">
      <c r="A38" s="2"/>
      <c r="B38" s="34" t="s">
        <v>8</v>
      </c>
      <c r="C38" s="35">
        <v>34311</v>
      </c>
      <c r="D38" s="63">
        <f>E14+453784</f>
        <v>574022</v>
      </c>
      <c r="E38" s="37">
        <f>F14+23035384</f>
        <v>28701839</v>
      </c>
      <c r="F38" s="37">
        <f t="shared" si="1"/>
        <v>5309840.215</v>
      </c>
      <c r="G38" s="11"/>
    </row>
    <row r="39" spans="1:7" ht="12.75">
      <c r="A39" s="2"/>
      <c r="B39" s="34" t="s">
        <v>19</v>
      </c>
      <c r="C39" s="35">
        <v>34266</v>
      </c>
      <c r="D39" s="63">
        <f>E15+387848</f>
        <v>505457</v>
      </c>
      <c r="E39" s="37">
        <f>F15+17579272</f>
        <v>24425038</v>
      </c>
      <c r="F39" s="37">
        <f t="shared" si="1"/>
        <v>4518632.03</v>
      </c>
      <c r="G39" s="11"/>
    </row>
    <row r="40" spans="1:9" s="5" customFormat="1" ht="12.75">
      <c r="A40" s="7"/>
      <c r="B40" s="31" t="s">
        <v>22</v>
      </c>
      <c r="C40" s="32">
        <v>34887</v>
      </c>
      <c r="D40" s="62">
        <f>E16+371265</f>
        <v>490757</v>
      </c>
      <c r="E40" s="30">
        <f>F16+16290043</f>
        <v>21435065</v>
      </c>
      <c r="F40" s="30">
        <f t="shared" si="1"/>
        <v>3965487.025</v>
      </c>
      <c r="G40" s="64"/>
      <c r="H40" s="61"/>
      <c r="I40" s="13"/>
    </row>
    <row r="41" spans="1:9" s="5" customFormat="1" ht="12.75">
      <c r="A41" s="7"/>
      <c r="B41" s="31" t="s">
        <v>11</v>
      </c>
      <c r="C41" s="32">
        <v>34552</v>
      </c>
      <c r="D41" s="62">
        <f>E17+529573</f>
        <v>699738</v>
      </c>
      <c r="E41" s="30">
        <f>F17+24077769</f>
        <v>31812903</v>
      </c>
      <c r="F41" s="30">
        <f t="shared" si="1"/>
        <v>5885387.055</v>
      </c>
      <c r="G41" s="64"/>
      <c r="H41" s="61"/>
      <c r="I41" s="13"/>
    </row>
    <row r="42" spans="1:9" s="5" customFormat="1" ht="12.75">
      <c r="A42" s="7"/>
      <c r="B42" s="31" t="s">
        <v>12</v>
      </c>
      <c r="C42" s="32">
        <v>34582</v>
      </c>
      <c r="D42" s="62">
        <f>E18+411930</f>
        <v>547418</v>
      </c>
      <c r="E42" s="30">
        <f>F18+25787913</f>
        <v>33806616</v>
      </c>
      <c r="F42" s="30">
        <f t="shared" si="1"/>
        <v>6254223.96</v>
      </c>
      <c r="G42" s="64"/>
      <c r="H42" s="61"/>
      <c r="I42" s="13"/>
    </row>
    <row r="43" spans="1:7" ht="12.75">
      <c r="A43" s="2"/>
      <c r="B43" s="34" t="s">
        <v>24</v>
      </c>
      <c r="C43" s="35">
        <v>34607</v>
      </c>
      <c r="D43" s="63">
        <f>E19+322998</f>
        <v>419971</v>
      </c>
      <c r="E43" s="37">
        <f>F19+18261393</f>
        <v>23924626</v>
      </c>
      <c r="F43" s="37">
        <f t="shared" si="1"/>
        <v>4426055.81</v>
      </c>
      <c r="G43" s="11"/>
    </row>
    <row r="44" spans="1:7" ht="13.5" thickBot="1">
      <c r="A44" s="2"/>
      <c r="B44" s="38" t="s">
        <v>26</v>
      </c>
      <c r="C44" s="39">
        <v>34696</v>
      </c>
      <c r="D44" s="65">
        <f>E20+407263</f>
        <v>530247</v>
      </c>
      <c r="E44" s="40">
        <f>F20+22574165</f>
        <v>30141450</v>
      </c>
      <c r="F44" s="40">
        <f t="shared" si="1"/>
        <v>5576168.25</v>
      </c>
      <c r="G44" s="11"/>
    </row>
    <row r="45" spans="1:9" s="5" customFormat="1" ht="13.5" thickBot="1">
      <c r="A45" s="7"/>
      <c r="B45" s="42" t="s">
        <v>34</v>
      </c>
      <c r="C45" s="66"/>
      <c r="D45" s="45">
        <f>SUM(D32:D44)</f>
        <v>8992629</v>
      </c>
      <c r="E45" s="46">
        <f>SUM(E32:E44)</f>
        <v>488971197</v>
      </c>
      <c r="F45" s="46">
        <f>SUM(F32:F44)</f>
        <v>90459671.44500001</v>
      </c>
      <c r="G45" s="64"/>
      <c r="H45" s="61"/>
      <c r="I45" s="13"/>
    </row>
    <row r="46" spans="1:7" ht="12.75">
      <c r="A46" s="2"/>
      <c r="G46" s="11"/>
    </row>
  </sheetData>
  <printOptions horizontalCentered="1"/>
  <pageMargins left="0.75" right="0" top="1" bottom="0" header="0.5" footer="0.5"/>
  <pageSetup horizontalDpi="300" verticalDpi="300" orientation="landscape" scale="95" r:id="rId1"/>
  <rowBreaks count="3" manualBreakCount="3">
    <brk id="23" max="255" man="1"/>
    <brk id="48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2002-04-26T15:38:25Z</cp:lastPrinted>
  <dcterms:created xsi:type="dcterms:W3CDTF">1998-04-06T18:16:31Z</dcterms:created>
  <dcterms:modified xsi:type="dcterms:W3CDTF">2002-04-26T15:38:44Z</dcterms:modified>
  <cp:category/>
  <cp:version/>
  <cp:contentType/>
  <cp:contentStatus/>
</cp:coreProperties>
</file>