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<sst xmlns="http://schemas.openxmlformats.org/spreadsheetml/2006/main" count="60" uniqueCount="41">
  <si>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</si>
  <si>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</si>
  <si>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</si>
  <si>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</si>
  <si>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MAY  2008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</si>
  <si>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</si>
  <si>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</si>
  <si>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</si>
  <si>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</si>
  <si>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</si>
  <si>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</si>
  <si>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</si>
  <si>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</si>
  <si>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</si>
  <si>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</si>
  <si>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</si>
  <si>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</si>
  <si>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</si>
  <si>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</si>
  <si>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</si>
  <si>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</si>
  <si>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</si>
  <si>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</si>
  <si>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</si>
  <si>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</si>
  <si>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</si>
  <si>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</si>
  <si>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</si>
  <si>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</si>
  <si>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</si>
  <si>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</si>
  <si>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</si>
  <si>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</si>
  <si>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2007 -  MAY 31, 2008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</si>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</sst>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126752</v>
      </c>
      <c r="E9" s="27">
        <v>15229786</v>
      </c>
      <c r="F9" s="28">
        <f>E9*0.18</f>
        <v>2741361.48</v>
      </c>
      <c r="G9" s="28">
        <f>E9-F9</f>
        <v>12488424.52</v>
      </c>
      <c r="H9" s="29">
        <f>G9*0.185</f>
        <v>2310358.5362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174752</v>
      </c>
      <c r="E10" s="35">
        <v>8198206</v>
      </c>
      <c r="F10" s="36">
        <f>E10*0.18</f>
        <v>1475677.0799999998</v>
      </c>
      <c r="G10" s="36">
        <f>E10-F10</f>
        <v>6722528.92</v>
      </c>
      <c r="H10" s="37">
        <f>G10*0.185</f>
        <v>1243667.8502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223909</v>
      </c>
      <c r="E11" s="35">
        <v>9835999</v>
      </c>
      <c r="F11" s="36">
        <f>E11*0.18</f>
        <v>1770479.8199999998</v>
      </c>
      <c r="G11" s="36">
        <f>E11-F11</f>
        <v>8065519.18</v>
      </c>
      <c r="H11" s="37">
        <f>G11*0.185</f>
        <v>1492121.0483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31122</v>
      </c>
      <c r="E12" s="42">
        <v>2029841</v>
      </c>
      <c r="F12" s="43">
        <f>E12*0.18</f>
        <v>365371.38</v>
      </c>
      <c r="G12" s="43">
        <f>E12-F12</f>
        <v>1664469.62</v>
      </c>
      <c r="H12" s="44">
        <f>G12*0.185</f>
        <v>307926.8797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556535</v>
      </c>
      <c r="E13" s="43">
        <f>SUM(E9:E12)</f>
        <v>35293832</v>
      </c>
      <c r="F13" s="43">
        <f>SUM(F9:F12)</f>
        <v>6352889.759999999</v>
      </c>
      <c r="G13" s="43">
        <f>SUM(G9:G12)</f>
        <v>28940942.24</v>
      </c>
      <c r="H13" s="44">
        <f>SUM(H9:H12)</f>
        <v>5354074.3144000005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5">
      <c r="A25" s="57"/>
      <c r="B25" s="58"/>
      <c r="C25" s="59" t="s">
        <v>27</v>
      </c>
      <c r="D25" s="59"/>
      <c r="E25" s="59"/>
      <c r="F25" s="59" t="s">
        <v>28</v>
      </c>
      <c r="G25" s="59"/>
      <c r="H25" s="59"/>
      <c r="I25" s="5"/>
      <c r="J25" s="5"/>
      <c r="K25" s="5"/>
      <c r="L25" s="5"/>
    </row>
    <row r="26" spans="1:12" ht="13.5" thickBot="1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5" thickBot="1">
      <c r="A27" s="65" t="s">
        <v>10</v>
      </c>
      <c r="B27" s="66">
        <v>39569</v>
      </c>
      <c r="C27" s="67">
        <v>39540</v>
      </c>
      <c r="D27" s="68" t="s">
        <v>29</v>
      </c>
      <c r="E27" s="69" t="s">
        <v>30</v>
      </c>
      <c r="F27" s="70">
        <v>39203</v>
      </c>
      <c r="G27" s="68" t="s">
        <v>29</v>
      </c>
      <c r="H27" s="69" t="s">
        <v>30</v>
      </c>
      <c r="I27" s="5"/>
      <c r="J27" s="5"/>
      <c r="K27" s="5"/>
      <c r="L27" s="5"/>
    </row>
    <row r="28" spans="1:12" ht="12.75">
      <c r="A28" s="71" t="s">
        <v>18</v>
      </c>
      <c r="B28" s="72">
        <f>E9</f>
        <v>15229786</v>
      </c>
      <c r="C28" s="27">
        <v>13548680</v>
      </c>
      <c r="D28" s="73">
        <f>B28-C28</f>
        <v>1681106</v>
      </c>
      <c r="E28" s="74">
        <f>D28/C28</f>
        <v>0.12407895086458608</v>
      </c>
      <c r="F28" s="75">
        <v>13296075</v>
      </c>
      <c r="G28" s="76">
        <f>B28-F28</f>
        <v>1933711</v>
      </c>
      <c r="H28" s="74">
        <f>G28/F28</f>
        <v>0.1454347241573171</v>
      </c>
      <c r="I28" s="5"/>
      <c r="J28" s="5"/>
      <c r="K28" s="5"/>
      <c r="L28" s="5"/>
    </row>
    <row r="29" spans="1:12" ht="12.75">
      <c r="A29" s="77" t="s">
        <v>19</v>
      </c>
      <c r="B29" s="78">
        <f>E10</f>
        <v>8198206</v>
      </c>
      <c r="C29" s="35">
        <v>7305284</v>
      </c>
      <c r="D29" s="79">
        <f>B29-C29</f>
        <v>892922</v>
      </c>
      <c r="E29" s="80">
        <f>D29/C29</f>
        <v>0.12222960804809231</v>
      </c>
      <c r="F29" s="50">
        <v>8216781</v>
      </c>
      <c r="G29" s="81">
        <f>B29-F29</f>
        <v>-18575</v>
      </c>
      <c r="H29" s="80">
        <f>G29/F29</f>
        <v>-0.0022606176311623736</v>
      </c>
      <c r="I29" s="5"/>
      <c r="J29" s="5"/>
      <c r="K29" s="5"/>
      <c r="L29" s="5"/>
    </row>
    <row r="30" spans="1:12" ht="12.75">
      <c r="A30" s="77" t="s">
        <v>20</v>
      </c>
      <c r="B30" s="78">
        <f>E11</f>
        <v>9835999</v>
      </c>
      <c r="C30" s="35">
        <v>8706715</v>
      </c>
      <c r="D30" s="79">
        <f>B30-C30</f>
        <v>1129284</v>
      </c>
      <c r="E30" s="80">
        <f>D30/C30</f>
        <v>0.12970264904731577</v>
      </c>
      <c r="F30" s="50">
        <v>9372365</v>
      </c>
      <c r="G30" s="81">
        <f>B30-F30</f>
        <v>463634</v>
      </c>
      <c r="H30" s="80">
        <f>G30/F30</f>
        <v>0.049468197194624836</v>
      </c>
      <c r="I30" s="5"/>
      <c r="J30" s="5"/>
      <c r="K30" s="5"/>
      <c r="L30" s="5"/>
    </row>
    <row r="31" spans="1:12" ht="13.5" thickBot="1">
      <c r="A31" s="82" t="s">
        <v>21</v>
      </c>
      <c r="B31" s="83">
        <f>E12</f>
        <v>2029841</v>
      </c>
      <c r="C31" s="42">
        <v>2002653</v>
      </c>
      <c r="D31" s="84">
        <f>B31-C31</f>
        <v>27188</v>
      </c>
      <c r="E31" s="85">
        <f>D31/C31</f>
        <v>0.013575991447345098</v>
      </c>
      <c r="F31" s="86">
        <v>0</v>
      </c>
      <c r="G31" s="87">
        <f>B31-F31</f>
        <v>2029841</v>
      </c>
      <c r="H31" s="85">
        <v>1</v>
      </c>
      <c r="I31" s="5"/>
      <c r="J31" s="5"/>
      <c r="K31" s="5"/>
      <c r="L31" s="5"/>
    </row>
    <row r="32" spans="1:12" ht="12.75" customHeight="1" thickBot="1">
      <c r="A32" s="88"/>
      <c r="B32" s="89">
        <f>SUM(B28:B31)</f>
        <v>35293832</v>
      </c>
      <c r="C32" s="89">
        <f>SUM(C28:C31)</f>
        <v>31563332</v>
      </c>
      <c r="D32" s="90">
        <f>SUM(D28:D31)</f>
        <v>3730500</v>
      </c>
      <c r="E32" s="85">
        <f>D32/C32</f>
        <v>0.11819094384585252</v>
      </c>
      <c r="F32" s="91">
        <f>SUM(F28:F31)</f>
        <v>30885221</v>
      </c>
      <c r="G32" s="90">
        <f>SUM(G28:G31)</f>
        <v>4408611</v>
      </c>
      <c r="H32" s="85">
        <f>G32/F32</f>
        <v>0.1427417663613286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4"/>
      <c r="C40" s="95" t="s">
        <v>33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5">
      <c r="A41" s="1"/>
      <c r="B41" s="94"/>
      <c r="C41" s="95" t="s">
        <v>34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8">
        <f>D9+1235945</f>
        <v>1362697</v>
      </c>
      <c r="D46" s="99">
        <f>E9+138310521</f>
        <v>153540307</v>
      </c>
      <c r="E46" s="99">
        <f>F9+24895894</f>
        <v>27637255.48</v>
      </c>
      <c r="F46" s="99">
        <f>G9+113414627</f>
        <v>125903051.52</v>
      </c>
      <c r="G46" s="99">
        <f>0.185*F46</f>
        <v>23292064.5312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100">
        <f>D10+1559807</f>
        <v>1734559</v>
      </c>
      <c r="D47" s="101">
        <f>E10+75404799</f>
        <v>83603005</v>
      </c>
      <c r="E47" s="101">
        <f>F10+13572864</f>
        <v>15048541.08</v>
      </c>
      <c r="F47" s="101">
        <f>G10+61831935</f>
        <v>68554463.92</v>
      </c>
      <c r="G47" s="101">
        <f>0.185*F47</f>
        <v>12682575.8252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100">
        <f>D11+2111162</f>
        <v>2335071</v>
      </c>
      <c r="D48" s="101">
        <f>E11+89135731</f>
        <v>98971730</v>
      </c>
      <c r="E48" s="101">
        <f>F11+16044432</f>
        <v>17814911.82</v>
      </c>
      <c r="F48" s="101">
        <f>G11+73091299</f>
        <v>81156818.18</v>
      </c>
      <c r="G48" s="101">
        <f>0.185*F48</f>
        <v>15014011.363300001</v>
      </c>
      <c r="H48" s="4"/>
      <c r="I48" s="5"/>
      <c r="J48" s="5"/>
      <c r="K48" s="5"/>
      <c r="L48" s="5"/>
    </row>
    <row r="49" spans="1:12" ht="13.5" thickBot="1">
      <c r="A49" s="82" t="s">
        <v>21</v>
      </c>
      <c r="B49" s="39">
        <v>39344</v>
      </c>
      <c r="C49" s="102">
        <f>D12+231990</f>
        <v>263112</v>
      </c>
      <c r="D49" s="103">
        <f>E12+14012843</f>
        <v>16042684</v>
      </c>
      <c r="E49" s="103">
        <f>F12+2522313</f>
        <v>2887684.38</v>
      </c>
      <c r="F49" s="103">
        <f>G12+11490530</f>
        <v>13154999.620000001</v>
      </c>
      <c r="G49" s="103">
        <f>0.185*F49</f>
        <v>2433674.9297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2">
        <f>SUM(C46:C49)</f>
        <v>5695439</v>
      </c>
      <c r="D50" s="103">
        <f>SUM(D46:D49)</f>
        <v>352157726</v>
      </c>
      <c r="E50" s="103">
        <f>SUM(E46:E49)</f>
        <v>63388392.760000005</v>
      </c>
      <c r="F50" s="103">
        <f>SUM(F46:F49)</f>
        <v>288769333.24</v>
      </c>
      <c r="G50" s="103">
        <f>SUM(G46:G49)</f>
        <v>53422326.6494</v>
      </c>
      <c r="H50" s="4"/>
      <c r="I50" s="5"/>
      <c r="J50" s="5"/>
      <c r="K50" s="5"/>
      <c r="L50" s="5"/>
    </row>
    <row r="51" spans="1:12" ht="12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5"/>
      <c r="B53" s="105"/>
      <c r="C53" s="105"/>
      <c r="D53" s="105"/>
      <c r="E53" s="5"/>
      <c r="F53" s="5"/>
      <c r="G53" s="5"/>
      <c r="H53" s="5"/>
      <c r="I53" s="5"/>
      <c r="J53" s="5"/>
      <c r="K53" s="5"/>
      <c r="L53" s="5"/>
    </row>
    <row r="54" spans="1:12" ht="15">
      <c r="A54" s="106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ht="1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headerFooter alignWithMargins="0">
    <oddHeader>&amp;R&amp;"Arial,Bold"&amp;28Page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2008-06-16T14:56:35Z</dcterms:created>
  <dcterms:modified xsi:type="dcterms:W3CDTF">2008-06-16T14:56:51Z</dcterms:modified>
  <cp:category/>
  <cp:version/>
  <cp:contentType/>
  <cp:contentStatus/>
</cp:coreProperties>
</file>