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April 2002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<sst xmlns="http://schemas.openxmlformats.org/spreadsheetml/2006/main" count="66" uniqueCount="41">
  <si>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</si>
  <si>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</si>
  <si>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</si>
  <si>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</si>
  <si>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</si>
  <si>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</si>
  <si>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</si>
  <si>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</si>
  <si>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</si>
  <si>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</si>
  <si>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</si>
  <si>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</si>
  <si>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</si>
  <si>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</si>
  <si>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</si>
  <si>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</si>
  <si>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</si>
  <si>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</si>
  <si>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</si>
  <si>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</si>
  <si>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</si>
  <si>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</si>
  <si>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</si>
  <si>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</si>
  <si>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</si>
  <si>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</si>
  <si>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</si>
  <si>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</si>
  <si>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</si>
  <si>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</si>
  <si>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</si>
  <si>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</si>
  <si>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</si>
  <si>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</si>
  <si>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</si>
  <si>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 xml:space="preserve">  </t>
  </si>
  <si>
    <t>HARRAHS Shrev.</t>
  </si>
  <si>
    <t>HARRAHS PRIDE</t>
  </si>
  <si>
    <t>HARRAHS STAR</t>
  </si>
  <si>
    <t xml:space="preserve">APRIL 2002 </t>
  </si>
  <si>
    <t>JULY 1, 2001 - APRIL 30, 2002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</si>
</sst>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164" fontId="0" fillId="0" borderId="0" xfId="0" applyAlignment="1">
      <alignment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/>
      <protection/>
    </xf>
    <xf numFmtId="166" fontId="10" fillId="0" borderId="2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4" xfId="17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left"/>
    </xf>
    <xf numFmtId="0" fontId="11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>
      <alignment horizontal="center" vertical="top"/>
    </xf>
    <xf numFmtId="164" fontId="13" fillId="0" borderId="0" xfId="0" applyNumberFormat="1" applyFont="1" applyAlignment="1" applyProtection="1">
      <alignment horizontal="left"/>
      <protection/>
    </xf>
    <xf numFmtId="166" fontId="12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49" fontId="13" fillId="0" borderId="0" xfId="0" applyNumberFormat="1" applyFont="1" applyAlignment="1" applyProtection="1" quotePrefix="1">
      <alignment horizontal="center"/>
      <protection/>
    </xf>
    <xf numFmtId="164" fontId="13" fillId="0" borderId="0" xfId="0" applyFont="1" applyAlignment="1" applyProtection="1">
      <alignment/>
      <protection/>
    </xf>
    <xf numFmtId="166" fontId="13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left"/>
      <protection/>
    </xf>
    <xf numFmtId="166" fontId="1" fillId="0" borderId="5" xfId="0" applyNumberFormat="1" applyFont="1" applyBorder="1" applyAlignment="1" applyProtection="1">
      <alignment horizontal="center"/>
      <protection/>
    </xf>
    <xf numFmtId="37" fontId="1" fillId="0" borderId="5" xfId="0" applyNumberFormat="1" applyFont="1" applyBorder="1" applyAlignment="1" applyProtection="1">
      <alignment horizontal="center"/>
      <protection/>
    </xf>
    <xf numFmtId="164" fontId="4" fillId="0" borderId="5" xfId="0" applyNumberFormat="1" applyFont="1" applyBorder="1" applyAlignment="1" applyProtection="1">
      <alignment horizontal="left"/>
      <protection/>
    </xf>
    <xf numFmtId="166" fontId="4" fillId="0" borderId="5" xfId="0" applyNumberFormat="1" applyFont="1" applyBorder="1" applyAlignment="1" applyProtection="1">
      <alignment horizontal="center"/>
      <protection/>
    </xf>
    <xf numFmtId="37" fontId="4" fillId="0" borderId="5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left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38" fontId="1" fillId="0" borderId="0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38" fontId="4" fillId="0" borderId="0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 horizontal="center"/>
      <protection/>
    </xf>
    <xf numFmtId="5" fontId="8" fillId="0" borderId="6" xfId="0" applyNumberFormat="1" applyFont="1" applyBorder="1" applyAlignment="1" applyProtection="1">
      <alignment horizontal="center"/>
      <protection/>
    </xf>
    <xf numFmtId="5" fontId="8" fillId="0" borderId="2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/>
      <protection/>
    </xf>
    <xf numFmtId="5" fontId="8" fillId="0" borderId="6" xfId="0" applyNumberFormat="1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 horizontal="center"/>
      <protection/>
    </xf>
    <xf numFmtId="37" fontId="1" fillId="0" borderId="7" xfId="0" applyNumberFormat="1" applyFont="1" applyBorder="1" applyAlignment="1" applyProtection="1">
      <alignment horizontal="center"/>
      <protection/>
    </xf>
    <xf numFmtId="37" fontId="4" fillId="0" borderId="7" xfId="0" applyNumberFormat="1" applyFont="1" applyBorder="1" applyAlignment="1" applyProtection="1">
      <alignment horizontal="center"/>
      <protection/>
    </xf>
    <xf numFmtId="176" fontId="1" fillId="0" borderId="1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5" fontId="1" fillId="0" borderId="1" xfId="0" applyNumberFormat="1" applyFont="1" applyBorder="1" applyAlignment="1" applyProtection="1">
      <alignment horizontal="center"/>
      <protection/>
    </xf>
    <xf numFmtId="5" fontId="1" fillId="0" borderId="5" xfId="0" applyNumberFormat="1" applyFont="1" applyBorder="1" applyAlignment="1" applyProtection="1">
      <alignment horizontal="center"/>
      <protection/>
    </xf>
    <xf numFmtId="5" fontId="4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37" fontId="4" fillId="0" borderId="2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6" fontId="1" fillId="0" borderId="5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5" xfId="0" applyNumberFormat="1" applyFont="1" applyFill="1" applyBorder="1" applyAlignment="1" applyProtection="1">
      <alignment horizontal="center"/>
      <protection locked="0"/>
    </xf>
    <xf numFmtId="5" fontId="1" fillId="0" borderId="5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76" fontId="1" fillId="0" borderId="5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17.125" style="0" customWidth="1"/>
    <col min="2" max="2" width="11.50390625" style="0" customWidth="1"/>
    <col min="3" max="3" width="11.625" style="0" customWidth="1"/>
    <col min="4" max="4" width="15.125" style="0" customWidth="1"/>
    <col min="5" max="5" width="14.375" style="0" customWidth="1"/>
    <col min="6" max="6" width="12.50390625" style="0" customWidth="1"/>
    <col min="7" max="8" width="13.50390625" style="0" customWidth="1"/>
  </cols>
  <sheetData>
    <row r="1" spans="1:8" ht="14.25" customHeight="1">
      <c r="A1" s="34" t="s">
        <v>0</v>
      </c>
      <c r="B1" s="35"/>
      <c r="C1" s="36"/>
      <c r="D1" s="36" t="s">
        <v>12</v>
      </c>
      <c r="E1" s="2"/>
      <c r="F1" s="3"/>
      <c r="G1" s="4"/>
      <c r="H1" s="32"/>
    </row>
    <row r="2" spans="1:8" ht="15.75" customHeight="1">
      <c r="A2" s="34" t="s">
        <v>33</v>
      </c>
      <c r="B2" s="35"/>
      <c r="C2" s="36"/>
      <c r="D2" s="36"/>
      <c r="E2" s="5"/>
      <c r="F2" s="3"/>
      <c r="G2" s="4"/>
      <c r="H2" s="33"/>
    </row>
    <row r="3" spans="1:8" ht="15.75" customHeight="1">
      <c r="A3" s="34" t="s">
        <v>1</v>
      </c>
      <c r="B3" s="35"/>
      <c r="C3" s="37" t="s">
        <v>39</v>
      </c>
      <c r="D3" s="38"/>
      <c r="E3" s="24"/>
      <c r="F3" s="3"/>
      <c r="G3" s="4"/>
      <c r="H3" s="33"/>
    </row>
    <row r="4" spans="1:8" ht="12.75">
      <c r="A4" s="2"/>
      <c r="B4" s="1"/>
      <c r="C4" s="7"/>
      <c r="D4" s="2"/>
      <c r="E4" s="2"/>
      <c r="F4" s="3"/>
      <c r="G4" s="4"/>
      <c r="H4" s="6"/>
    </row>
    <row r="5" spans="1:9" ht="13.5" thickBot="1">
      <c r="A5" s="2"/>
      <c r="B5" s="1"/>
      <c r="C5" s="2"/>
      <c r="D5" s="2"/>
      <c r="E5" s="2"/>
      <c r="F5" s="3"/>
      <c r="G5" s="4"/>
      <c r="H5" s="21"/>
      <c r="I5" s="30"/>
    </row>
    <row r="6" spans="1:11" ht="12.75">
      <c r="A6" s="8" t="s">
        <v>26</v>
      </c>
      <c r="B6" s="9"/>
      <c r="C6" s="25" t="s">
        <v>2</v>
      </c>
      <c r="D6" s="25" t="s">
        <v>3</v>
      </c>
      <c r="E6" s="8" t="s">
        <v>3</v>
      </c>
      <c r="F6" s="8" t="s">
        <v>3</v>
      </c>
      <c r="G6" s="28" t="s">
        <v>18</v>
      </c>
      <c r="H6" s="10" t="s">
        <v>17</v>
      </c>
      <c r="I6" s="30"/>
      <c r="K6" s="31"/>
    </row>
    <row r="7" spans="1:9" ht="13.5" thickBot="1">
      <c r="A7" s="11" t="s">
        <v>27</v>
      </c>
      <c r="B7" s="27" t="s">
        <v>24</v>
      </c>
      <c r="C7" s="26" t="s">
        <v>4</v>
      </c>
      <c r="D7" s="26" t="s">
        <v>5</v>
      </c>
      <c r="E7" s="11" t="s">
        <v>6</v>
      </c>
      <c r="F7" s="11" t="s">
        <v>7</v>
      </c>
      <c r="G7" s="29" t="s">
        <v>6</v>
      </c>
      <c r="H7" s="13" t="s">
        <v>25</v>
      </c>
      <c r="I7" s="30"/>
    </row>
    <row r="8" spans="1:8" ht="15.75" customHeight="1">
      <c r="A8" s="40" t="s">
        <v>11</v>
      </c>
      <c r="B8" s="41">
        <v>35342</v>
      </c>
      <c r="C8" s="51">
        <v>30</v>
      </c>
      <c r="D8" s="52">
        <v>162239</v>
      </c>
      <c r="E8" s="67">
        <v>8017524</v>
      </c>
      <c r="F8" s="72">
        <f>E8*0.205</f>
        <v>1643592.42</v>
      </c>
      <c r="G8" s="67">
        <v>9440489</v>
      </c>
      <c r="H8" s="68">
        <v>9459032</v>
      </c>
    </row>
    <row r="9" spans="1:8" ht="15.75" customHeight="1">
      <c r="A9" s="43" t="s">
        <v>36</v>
      </c>
      <c r="B9" s="44">
        <v>34442</v>
      </c>
      <c r="C9" s="53">
        <v>30</v>
      </c>
      <c r="D9" s="52">
        <v>300647</v>
      </c>
      <c r="E9" s="68">
        <v>15343294</v>
      </c>
      <c r="F9" s="73">
        <f>E9*0.205</f>
        <v>3145375.27</v>
      </c>
      <c r="G9" s="68">
        <v>17482429</v>
      </c>
      <c r="H9" s="68">
        <v>12513386</v>
      </c>
    </row>
    <row r="10" spans="1:8" ht="15.75" customHeight="1">
      <c r="A10" s="43" t="s">
        <v>32</v>
      </c>
      <c r="B10" s="44">
        <v>36880</v>
      </c>
      <c r="C10" s="53">
        <v>30</v>
      </c>
      <c r="D10" s="52">
        <v>356028</v>
      </c>
      <c r="E10" s="69">
        <v>12125788</v>
      </c>
      <c r="F10" s="73">
        <f>E10*0.205</f>
        <v>2485786.54</v>
      </c>
      <c r="G10" s="69">
        <v>14232810</v>
      </c>
      <c r="H10" s="69">
        <v>12523973</v>
      </c>
    </row>
    <row r="11" spans="1:8" ht="15.75" customHeight="1">
      <c r="A11" s="43" t="s">
        <v>8</v>
      </c>
      <c r="B11" s="44">
        <v>34524</v>
      </c>
      <c r="C11" s="53">
        <v>30</v>
      </c>
      <c r="D11" s="52">
        <v>279330</v>
      </c>
      <c r="E11" s="68">
        <v>21340088</v>
      </c>
      <c r="F11" s="73">
        <f>E11*0.205</f>
        <v>4374718.04</v>
      </c>
      <c r="G11" s="68">
        <v>22830099</v>
      </c>
      <c r="H11" s="69">
        <v>18543215</v>
      </c>
    </row>
    <row r="12" spans="1:8" ht="15.75" customHeight="1">
      <c r="A12" s="43" t="s">
        <v>20</v>
      </c>
      <c r="B12" s="44">
        <v>34474</v>
      </c>
      <c r="C12" s="53">
        <v>30</v>
      </c>
      <c r="D12" s="52">
        <v>136537</v>
      </c>
      <c r="E12" s="68">
        <v>9283671</v>
      </c>
      <c r="F12" s="73">
        <f>E12*0.205</f>
        <v>1903152.555</v>
      </c>
      <c r="G12" s="68">
        <v>12055668</v>
      </c>
      <c r="H12" s="69">
        <v>9214783</v>
      </c>
    </row>
    <row r="13" spans="1:8" ht="15.75" customHeight="1">
      <c r="A13" s="46" t="s">
        <v>30</v>
      </c>
      <c r="B13" s="47">
        <v>35258</v>
      </c>
      <c r="C13" s="53">
        <v>30</v>
      </c>
      <c r="D13" s="54">
        <v>173451</v>
      </c>
      <c r="E13" s="70">
        <v>10822678</v>
      </c>
      <c r="F13" s="74">
        <f>E13*0.215</f>
        <v>2326875.77</v>
      </c>
      <c r="G13" s="70">
        <v>12762200</v>
      </c>
      <c r="H13" s="75">
        <v>11685214</v>
      </c>
    </row>
    <row r="14" spans="1:8" ht="15.75" customHeight="1">
      <c r="A14" s="46" t="s">
        <v>31</v>
      </c>
      <c r="B14" s="47">
        <v>34909</v>
      </c>
      <c r="C14" s="53">
        <v>30</v>
      </c>
      <c r="D14" s="54">
        <v>82544</v>
      </c>
      <c r="E14" s="70">
        <v>3132124</v>
      </c>
      <c r="F14" s="74">
        <f>E14*0.215</f>
        <v>673406.66</v>
      </c>
      <c r="G14" s="70">
        <v>4468196</v>
      </c>
      <c r="H14" s="75">
        <v>3782621</v>
      </c>
    </row>
    <row r="15" spans="1:8" ht="15.75" customHeight="1">
      <c r="A15" s="46" t="s">
        <v>37</v>
      </c>
      <c r="B15" s="47">
        <v>34311</v>
      </c>
      <c r="C15" s="53">
        <v>30</v>
      </c>
      <c r="D15" s="54">
        <v>145226</v>
      </c>
      <c r="E15" s="70">
        <v>6584210</v>
      </c>
      <c r="F15" s="74">
        <f>E15*0.215</f>
        <v>1415605.15</v>
      </c>
      <c r="G15" s="70">
        <v>8393547</v>
      </c>
      <c r="H15" s="75">
        <v>4823386</v>
      </c>
    </row>
    <row r="16" spans="1:8" ht="15.75" customHeight="1">
      <c r="A16" s="46" t="s">
        <v>38</v>
      </c>
      <c r="B16" s="47">
        <v>34266</v>
      </c>
      <c r="C16" s="53">
        <v>30</v>
      </c>
      <c r="D16" s="54">
        <v>85439</v>
      </c>
      <c r="E16" s="70">
        <v>3955831</v>
      </c>
      <c r="F16" s="74">
        <f>E16*0.215</f>
        <v>850503.665</v>
      </c>
      <c r="G16" s="70">
        <v>5712129</v>
      </c>
      <c r="H16" s="75">
        <v>7688295</v>
      </c>
    </row>
    <row r="17" spans="1:8" s="82" customFormat="1" ht="15.75" customHeight="1">
      <c r="A17" s="77" t="s">
        <v>19</v>
      </c>
      <c r="B17" s="78">
        <v>34887</v>
      </c>
      <c r="C17" s="53">
        <v>30</v>
      </c>
      <c r="D17" s="79">
        <v>111659</v>
      </c>
      <c r="E17" s="80">
        <v>5117232</v>
      </c>
      <c r="F17" s="81">
        <f>E17*0.185</f>
        <v>946687.92</v>
      </c>
      <c r="G17" s="80">
        <v>6209076</v>
      </c>
      <c r="H17" s="83">
        <v>5490044</v>
      </c>
    </row>
    <row r="18" spans="1:8" ht="15" customHeight="1">
      <c r="A18" s="43" t="s">
        <v>9</v>
      </c>
      <c r="B18" s="44">
        <v>34552</v>
      </c>
      <c r="C18" s="53">
        <v>30</v>
      </c>
      <c r="D18" s="52">
        <v>170657</v>
      </c>
      <c r="E18" s="68">
        <v>7993842</v>
      </c>
      <c r="F18" s="73">
        <f>E18*0.215</f>
        <v>1718676.03</v>
      </c>
      <c r="G18" s="68">
        <v>9532612</v>
      </c>
      <c r="H18" s="69">
        <v>7904393</v>
      </c>
    </row>
    <row r="19" spans="1:8" ht="15.75" customHeight="1">
      <c r="A19" s="43" t="s">
        <v>10</v>
      </c>
      <c r="B19" s="44">
        <v>34582</v>
      </c>
      <c r="C19" s="53">
        <v>30</v>
      </c>
      <c r="D19" s="52">
        <v>130425</v>
      </c>
      <c r="E19" s="68">
        <v>9158954</v>
      </c>
      <c r="F19" s="73">
        <f>E19*0.215</f>
        <v>1969175.1099999999</v>
      </c>
      <c r="G19" s="68">
        <v>10038389</v>
      </c>
      <c r="H19" s="68">
        <v>10345451</v>
      </c>
    </row>
    <row r="20" spans="1:8" ht="15.75" customHeight="1">
      <c r="A20" s="46" t="s">
        <v>22</v>
      </c>
      <c r="B20" s="47">
        <v>34607</v>
      </c>
      <c r="C20" s="53">
        <v>30</v>
      </c>
      <c r="D20" s="54">
        <v>105909</v>
      </c>
      <c r="E20" s="70">
        <v>6304845</v>
      </c>
      <c r="F20" s="74">
        <f>E20*0.215</f>
        <v>1355541.675</v>
      </c>
      <c r="G20" s="70">
        <v>7254282</v>
      </c>
      <c r="H20" s="70">
        <v>6131918</v>
      </c>
    </row>
    <row r="21" spans="1:8" ht="15.75" customHeight="1" thickBot="1">
      <c r="A21" s="49" t="s">
        <v>23</v>
      </c>
      <c r="B21" s="50">
        <v>34696</v>
      </c>
      <c r="C21" s="53">
        <v>30</v>
      </c>
      <c r="D21" s="54">
        <v>130002</v>
      </c>
      <c r="E21" s="71">
        <v>7376844</v>
      </c>
      <c r="F21" s="74">
        <f>E21*0.215</f>
        <v>1586021.46</v>
      </c>
      <c r="G21" s="71">
        <v>9221543</v>
      </c>
      <c r="H21" s="70">
        <v>7529219</v>
      </c>
    </row>
    <row r="22" spans="1:8" ht="18" customHeight="1" thickBot="1">
      <c r="A22" s="56" t="s">
        <v>28</v>
      </c>
      <c r="B22" s="61" t="s">
        <v>12</v>
      </c>
      <c r="C22" s="62"/>
      <c r="D22" s="58">
        <f>SUM(D8:D21)</f>
        <v>2370093</v>
      </c>
      <c r="E22" s="59">
        <f>SUM(E8:E21)</f>
        <v>126556925</v>
      </c>
      <c r="F22" s="59">
        <f>SUM(F8:F21)</f>
        <v>26395118.265</v>
      </c>
      <c r="G22" s="63">
        <f>SUM(G8:G21)</f>
        <v>149633469</v>
      </c>
      <c r="H22" s="59">
        <f>SUM(H8:H21)</f>
        <v>127634930</v>
      </c>
    </row>
    <row r="23" spans="1:8" ht="12.75">
      <c r="A23" s="14"/>
      <c r="B23" s="16"/>
      <c r="C23" s="15"/>
      <c r="D23" s="22"/>
      <c r="E23" s="23"/>
      <c r="F23" s="23"/>
      <c r="G23" s="23"/>
      <c r="H23" s="23"/>
    </row>
    <row r="27" spans="1:6" ht="15.75">
      <c r="A27" s="34" t="s">
        <v>0</v>
      </c>
      <c r="B27" s="35"/>
      <c r="C27" s="36"/>
      <c r="D27" s="36"/>
      <c r="E27" s="36"/>
      <c r="F27" s="3"/>
    </row>
    <row r="28" spans="1:6" ht="15.75">
      <c r="A28" s="34" t="s">
        <v>34</v>
      </c>
      <c r="B28" s="35"/>
      <c r="C28" s="36"/>
      <c r="D28" s="36"/>
      <c r="E28" s="36"/>
      <c r="F28" s="3"/>
    </row>
    <row r="29" spans="1:6" ht="15.75">
      <c r="A29" s="34" t="s">
        <v>13</v>
      </c>
      <c r="C29" s="39" t="s">
        <v>40</v>
      </c>
      <c r="D29" s="36"/>
      <c r="E29" s="36"/>
      <c r="F29" s="17"/>
    </row>
    <row r="30" spans="1:6" ht="12.75">
      <c r="A30" s="2"/>
      <c r="B30" s="1" t="s">
        <v>12</v>
      </c>
      <c r="C30" s="84"/>
      <c r="D30" s="3"/>
      <c r="E30" s="2"/>
      <c r="F30" s="18"/>
    </row>
    <row r="31" spans="1:6" ht="13.5" thickBot="1">
      <c r="A31" s="2"/>
      <c r="B31" s="1"/>
      <c r="C31" s="2"/>
      <c r="D31" s="2"/>
      <c r="E31" s="2"/>
      <c r="F31" s="18" t="s">
        <v>35</v>
      </c>
    </row>
    <row r="32" spans="1:6" ht="14.25" customHeight="1">
      <c r="A32" s="51" t="s">
        <v>29</v>
      </c>
      <c r="B32" s="41"/>
      <c r="C32" s="51" t="s">
        <v>14</v>
      </c>
      <c r="D32" s="51" t="s">
        <v>14</v>
      </c>
      <c r="E32" s="51" t="s">
        <v>14</v>
      </c>
      <c r="F32" s="18"/>
    </row>
    <row r="33" spans="1:6" ht="14.25" customHeight="1" thickBot="1">
      <c r="A33" s="55" t="s">
        <v>27</v>
      </c>
      <c r="B33" s="12" t="s">
        <v>24</v>
      </c>
      <c r="C33" s="11" t="s">
        <v>5</v>
      </c>
      <c r="D33" s="55" t="s">
        <v>15</v>
      </c>
      <c r="E33" s="53" t="s">
        <v>16</v>
      </c>
      <c r="F33" s="18"/>
    </row>
    <row r="34" spans="1:6" ht="15.75" customHeight="1">
      <c r="A34" s="40" t="s">
        <v>11</v>
      </c>
      <c r="B34" s="41">
        <v>35342</v>
      </c>
      <c r="C34" s="42">
        <f>D8+1888769</f>
        <v>2051008</v>
      </c>
      <c r="D34" s="64">
        <f>E8+82341576</f>
        <v>90359100</v>
      </c>
      <c r="E34" s="42">
        <f>F8+16056607</f>
        <v>17700199.42</v>
      </c>
      <c r="F34" s="19"/>
    </row>
    <row r="35" spans="1:6" ht="15.75" customHeight="1">
      <c r="A35" s="43" t="s">
        <v>36</v>
      </c>
      <c r="B35" s="44">
        <v>34442</v>
      </c>
      <c r="C35" s="45">
        <f>D9+2614083</f>
        <v>2914730</v>
      </c>
      <c r="D35" s="65">
        <f>E9+141040208</f>
        <v>156383502</v>
      </c>
      <c r="E35" s="45">
        <f>F9+27502841</f>
        <v>30648216.27</v>
      </c>
      <c r="F35" s="19"/>
    </row>
    <row r="36" spans="1:7" ht="15.75" customHeight="1">
      <c r="A36" s="43" t="s">
        <v>32</v>
      </c>
      <c r="B36" s="44">
        <v>36880</v>
      </c>
      <c r="C36" s="45">
        <f>D10+3532042</f>
        <v>3888070</v>
      </c>
      <c r="D36" s="65">
        <f>E10+110660781</f>
        <v>122786569</v>
      </c>
      <c r="E36" s="45">
        <f>F10+21578852</f>
        <v>24064638.54</v>
      </c>
      <c r="F36" s="19"/>
      <c r="G36" s="30"/>
    </row>
    <row r="37" spans="1:6" ht="15.75" customHeight="1">
      <c r="A37" s="43" t="s">
        <v>8</v>
      </c>
      <c r="B37" s="44">
        <v>34524</v>
      </c>
      <c r="C37" s="45">
        <f>D11+2550827</f>
        <v>2830157</v>
      </c>
      <c r="D37" s="65">
        <f>E11+189192537</f>
        <v>210532625</v>
      </c>
      <c r="E37" s="45">
        <f>F11+36892545</f>
        <v>41267263.04</v>
      </c>
      <c r="F37" s="19"/>
    </row>
    <row r="38" spans="1:6" ht="15.75" customHeight="1">
      <c r="A38" s="43" t="s">
        <v>20</v>
      </c>
      <c r="B38" s="44">
        <v>34474</v>
      </c>
      <c r="C38" s="45">
        <f>D12+1434661</f>
        <v>1571198</v>
      </c>
      <c r="D38" s="65">
        <f>E12+90833759</f>
        <v>100117430</v>
      </c>
      <c r="E38" s="45">
        <f>F12+17712583</f>
        <v>19615735.555</v>
      </c>
      <c r="F38" s="19"/>
    </row>
    <row r="39" spans="1:6" ht="16.5" customHeight="1">
      <c r="A39" s="46" t="s">
        <v>30</v>
      </c>
      <c r="B39" s="47">
        <v>35258</v>
      </c>
      <c r="C39" s="48">
        <f>D13+1840413</f>
        <v>2013864</v>
      </c>
      <c r="D39" s="66">
        <f>E13+116000239</f>
        <v>126822917</v>
      </c>
      <c r="E39" s="48">
        <f>0.215*D39</f>
        <v>27266927.155</v>
      </c>
      <c r="F39" s="18"/>
    </row>
    <row r="40" spans="1:6" ht="15.75" customHeight="1">
      <c r="A40" s="46" t="s">
        <v>31</v>
      </c>
      <c r="B40" s="47">
        <v>34909</v>
      </c>
      <c r="C40" s="48">
        <f>D14+982875</f>
        <v>1065419</v>
      </c>
      <c r="D40" s="66">
        <f>E14+36767522</f>
        <v>39899646</v>
      </c>
      <c r="E40" s="48">
        <f aca="true" t="shared" si="0" ref="E40:E47">0.215*D40</f>
        <v>8578423.89</v>
      </c>
      <c r="F40" s="17"/>
    </row>
    <row r="41" spans="1:6" ht="15.75" customHeight="1">
      <c r="A41" s="46" t="s">
        <v>37</v>
      </c>
      <c r="B41" s="47">
        <v>34311</v>
      </c>
      <c r="C41" s="48">
        <f>D15+1484521</f>
        <v>1629747</v>
      </c>
      <c r="D41" s="66">
        <f>E15+67614453</f>
        <v>74198663</v>
      </c>
      <c r="E41" s="48">
        <f t="shared" si="0"/>
        <v>15952712.545</v>
      </c>
      <c r="F41" s="3"/>
    </row>
    <row r="42" spans="1:6" ht="15.75" customHeight="1">
      <c r="A42" s="46" t="s">
        <v>38</v>
      </c>
      <c r="B42" s="47">
        <v>34266</v>
      </c>
      <c r="C42" s="48">
        <f>D16+1155936</f>
        <v>1241375</v>
      </c>
      <c r="D42" s="66">
        <f>E16+57084836</f>
        <v>61040667</v>
      </c>
      <c r="E42" s="48">
        <f t="shared" si="0"/>
        <v>13123743.405</v>
      </c>
      <c r="F42" s="3"/>
    </row>
    <row r="43" spans="1:6" ht="15.75" customHeight="1">
      <c r="A43" s="43" t="s">
        <v>19</v>
      </c>
      <c r="B43" s="44">
        <v>34887</v>
      </c>
      <c r="C43" s="45">
        <f>D17+1066290</f>
        <v>1177949</v>
      </c>
      <c r="D43" s="65">
        <f>E17+48879120</f>
        <v>53996352</v>
      </c>
      <c r="E43" s="45">
        <f>F17+9286880</f>
        <v>10233567.92</v>
      </c>
      <c r="F43" s="20"/>
    </row>
    <row r="44" spans="1:6" ht="15.75" customHeight="1">
      <c r="A44" s="43" t="s">
        <v>9</v>
      </c>
      <c r="B44" s="44">
        <v>34552</v>
      </c>
      <c r="C44" s="45">
        <f>D18+1667980</f>
        <v>1838637</v>
      </c>
      <c r="D44" s="65">
        <f>E18+78669163</f>
        <v>86663005</v>
      </c>
      <c r="E44" s="45">
        <f t="shared" si="0"/>
        <v>18632546.075</v>
      </c>
      <c r="F44" s="20"/>
    </row>
    <row r="45" spans="1:6" ht="15.75" customHeight="1">
      <c r="A45" s="43" t="s">
        <v>10</v>
      </c>
      <c r="B45" s="44">
        <v>34582</v>
      </c>
      <c r="C45" s="45">
        <f>D19+1212340</f>
        <v>1342765</v>
      </c>
      <c r="D45" s="65">
        <f>E19+83696591</f>
        <v>92855545</v>
      </c>
      <c r="E45" s="45">
        <f t="shared" si="0"/>
        <v>19963942.175</v>
      </c>
      <c r="F45" s="20"/>
    </row>
    <row r="46" spans="1:6" ht="16.5" customHeight="1">
      <c r="A46" s="46" t="s">
        <v>21</v>
      </c>
      <c r="B46" s="47">
        <v>34607</v>
      </c>
      <c r="C46" s="48">
        <f>D20+950144</f>
        <v>1056053</v>
      </c>
      <c r="D46" s="66">
        <f>E20+58775894</f>
        <v>65080739</v>
      </c>
      <c r="E46" s="48">
        <f t="shared" si="0"/>
        <v>13992358.885</v>
      </c>
      <c r="F46" s="3"/>
    </row>
    <row r="47" spans="1:6" ht="15.75" customHeight="1" thickBot="1">
      <c r="A47" s="49" t="s">
        <v>23</v>
      </c>
      <c r="B47" s="50">
        <v>34696</v>
      </c>
      <c r="C47" s="48">
        <f>D21+1185374</f>
        <v>1315376</v>
      </c>
      <c r="D47" s="66">
        <f>E21+72610198</f>
        <v>79987042</v>
      </c>
      <c r="E47" s="76">
        <f t="shared" si="0"/>
        <v>17197214.03</v>
      </c>
      <c r="F47" s="3"/>
    </row>
    <row r="48" spans="1:6" ht="18" customHeight="1" thickBot="1">
      <c r="A48" s="56" t="s">
        <v>28</v>
      </c>
      <c r="B48" s="57"/>
      <c r="C48" s="58">
        <f>SUM(C34:C47)</f>
        <v>25936348</v>
      </c>
      <c r="D48" s="59">
        <f>SUM(D34:D47)</f>
        <v>1360723802</v>
      </c>
      <c r="E48" s="60">
        <f>SUM(E34:E47)</f>
        <v>278237488.905</v>
      </c>
      <c r="F48" s="20"/>
    </row>
    <row r="49" spans="1:6" ht="12.75">
      <c r="A49" s="2"/>
      <c r="B49" s="1"/>
      <c r="C49" s="2"/>
      <c r="D49" s="2"/>
      <c r="E49" s="2"/>
      <c r="F49" s="3"/>
    </row>
  </sheetData>
  <printOptions horizontalCentered="1"/>
  <pageMargins left="0" right="0" top="0.5" bottom="0.5" header="0.5" footer="0.5"/>
  <pageSetup horizontalDpi="600" verticalDpi="600" orientation="portrait" scale="95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djackson</cp:lastModifiedBy>
  <cp:lastPrinted>2002-05-06T20:40:46Z</cp:lastPrinted>
  <dcterms:created xsi:type="dcterms:W3CDTF">1998-04-06T18:16:31Z</dcterms:created>
  <dcterms:modified xsi:type="dcterms:W3CDTF">2002-05-10T22:20:21Z</dcterms:modified>
  <cp:category/>
  <cp:version/>
  <cp:contentType/>
  <cp:contentStatus/>
</cp:coreProperties>
</file>