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<sst xmlns="http://schemas.openxmlformats.org/spreadsheetml/2006/main" count="68" uniqueCount="41">
  <si>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</si>
  <si>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</si>
  <si>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t>FOR THE MONTH OF:</t>
  </si>
  <si>
    <t xml:space="preserve">DECEMBER 2002 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</si>
  <si>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</si>
  <si>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</si>
  <si>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</si>
  <si>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</si>
  <si>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</si>
  <si>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</si>
  <si>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</si>
  <si>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</si>
  <si>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</si>
  <si>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</si>
  <si>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</si>
  <si>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</si>
  <si>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</si>
  <si>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</si>
  <si>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HARRAHS SHREV.</t>
  </si>
  <si>
    <t>HOLLYWOOD</t>
  </si>
  <si>
    <t>HORSESHOE</t>
  </si>
  <si>
    <t>ISLE - BOSSIER</t>
  </si>
  <si>
    <t xml:space="preserve">GRAND PALAIS </t>
  </si>
  <si>
    <t xml:space="preserve">ISLE - LC </t>
  </si>
  <si>
    <t>HARRAHS PRIDE</t>
  </si>
  <si>
    <t>HARRAHS STAR</t>
  </si>
  <si>
    <t>BALLYS</t>
  </si>
  <si>
    <t>BOOMTOWN N.O.</t>
  </si>
  <si>
    <t>TREASURE CHEST</t>
  </si>
  <si>
    <t xml:space="preserve">ARGOSY </t>
  </si>
  <si>
    <t>CASINO ROUGE</t>
  </si>
  <si>
    <t>Riverboat Total</t>
  </si>
  <si>
    <t>FOR THE PERIOD OF:</t>
  </si>
  <si>
    <t>JULY 1, 2002 - DECEMBER 31, 2002</t>
  </si>
  <si>
    <t xml:space="preserve">  </t>
  </si>
  <si>
    <t xml:space="preserve">Riverboat </t>
  </si>
  <si>
    <t>FYTD</t>
  </si>
  <si>
    <t>Total AGR</t>
  </si>
  <si>
    <t>Fee Remittance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</si>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</sst>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3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 applyProtection="1">
      <alignment horizontal="center"/>
      <protection locked="0"/>
    </xf>
    <xf numFmtId="5" fontId="1" fillId="0" borderId="2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5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 applyProtection="1">
      <alignment horizontal="center"/>
      <protection locked="0"/>
    </xf>
    <xf numFmtId="5" fontId="4" fillId="0" borderId="7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76" fontId="4" fillId="0" borderId="5" xfId="0" applyNumberFormat="1" applyFont="1" applyFill="1" applyBorder="1" applyAlignment="1" applyProtection="1">
      <alignment horizontal="center"/>
      <protection locked="0"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5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37" fontId="4" fillId="0" borderId="5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/>
      <protection/>
    </xf>
    <xf numFmtId="5" fontId="14" fillId="0" borderId="5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112" zoomScaleNormal="112" workbookViewId="0" topLeftCell="A1">
      <selection activeCell="A5" sqref="A5"/>
    </sheetView>
  </sheetViews>
  <sheetFormatPr defaultColWidth="9.00390625" defaultRowHeight="12.75"/>
  <cols>
    <col min="1" max="1" width="20.375" style="8" customWidth="1"/>
    <col min="2" max="2" width="8.50390625" style="8" customWidth="1"/>
    <col min="3" max="3" width="11.625" style="8" customWidth="1"/>
    <col min="4" max="4" width="15.125" style="8" customWidth="1"/>
    <col min="5" max="5" width="13.625" style="8" customWidth="1"/>
    <col min="6" max="6" width="12.50390625" style="8" customWidth="1"/>
    <col min="7" max="8" width="13.50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1" t="s">
        <v>15</v>
      </c>
      <c r="G7" s="32" t="s">
        <v>14</v>
      </c>
      <c r="H7" s="33" t="s">
        <v>16</v>
      </c>
      <c r="I7" s="18"/>
    </row>
    <row r="8" spans="1:8" ht="15.75" customHeight="1">
      <c r="A8" s="34" t="s">
        <v>17</v>
      </c>
      <c r="B8" s="35">
        <v>35342</v>
      </c>
      <c r="C8" s="36">
        <v>31</v>
      </c>
      <c r="D8" s="37">
        <v>189906</v>
      </c>
      <c r="E8" s="38">
        <v>9310175.63</v>
      </c>
      <c r="F8" s="39">
        <f>E8*0.205</f>
        <v>1908586.0041500002</v>
      </c>
      <c r="G8" s="38">
        <v>9171586.72</v>
      </c>
      <c r="H8" s="40">
        <v>9316326</v>
      </c>
    </row>
    <row r="9" spans="1:8" ht="15.75" customHeight="1">
      <c r="A9" s="41" t="s">
        <v>18</v>
      </c>
      <c r="B9" s="42">
        <v>34442</v>
      </c>
      <c r="C9" s="43">
        <v>31</v>
      </c>
      <c r="D9" s="37">
        <v>287152</v>
      </c>
      <c r="E9" s="40">
        <v>15626772.96</v>
      </c>
      <c r="F9" s="44">
        <f>E9*0.205</f>
        <v>3203488.4568</v>
      </c>
      <c r="G9" s="40">
        <v>14458345.33</v>
      </c>
      <c r="H9" s="40">
        <v>15083131</v>
      </c>
    </row>
    <row r="10" spans="1:8" ht="15.75" customHeight="1">
      <c r="A10" s="41" t="s">
        <v>19</v>
      </c>
      <c r="B10" s="42">
        <v>36880</v>
      </c>
      <c r="C10" s="43">
        <v>31</v>
      </c>
      <c r="D10" s="37">
        <v>328771</v>
      </c>
      <c r="E10" s="45">
        <v>12697587.82</v>
      </c>
      <c r="F10" s="44">
        <f>E10*0.205</f>
        <v>2603005.5031</v>
      </c>
      <c r="G10" s="45">
        <v>12070279.76</v>
      </c>
      <c r="H10" s="45">
        <v>11400614</v>
      </c>
    </row>
    <row r="11" spans="1:8" ht="15.75" customHeight="1">
      <c r="A11" s="41" t="s">
        <v>20</v>
      </c>
      <c r="B11" s="42">
        <v>34524</v>
      </c>
      <c r="C11" s="43">
        <v>31</v>
      </c>
      <c r="D11" s="37">
        <v>257316</v>
      </c>
      <c r="E11" s="40">
        <v>22655393.63</v>
      </c>
      <c r="F11" s="44">
        <f>E11*0.205</f>
        <v>4644355.69415</v>
      </c>
      <c r="G11" s="40">
        <v>20124802.92</v>
      </c>
      <c r="H11" s="45">
        <v>20237702</v>
      </c>
    </row>
    <row r="12" spans="1:8" ht="15.75" customHeight="1">
      <c r="A12" s="41" t="s">
        <v>21</v>
      </c>
      <c r="B12" s="42">
        <v>34474</v>
      </c>
      <c r="C12" s="43">
        <v>31</v>
      </c>
      <c r="D12" s="37">
        <v>115531</v>
      </c>
      <c r="E12" s="40">
        <v>8961811.57</v>
      </c>
      <c r="F12" s="44">
        <f>E12*0.205</f>
        <v>1837171.37185</v>
      </c>
      <c r="G12" s="40">
        <v>9855232.01</v>
      </c>
      <c r="H12" s="45">
        <v>9427624</v>
      </c>
    </row>
    <row r="13" spans="1:8" ht="15.75" customHeight="1">
      <c r="A13" s="46" t="s">
        <v>22</v>
      </c>
      <c r="B13" s="47">
        <v>35258</v>
      </c>
      <c r="C13" s="43">
        <v>31</v>
      </c>
      <c r="D13" s="48">
        <v>154076</v>
      </c>
      <c r="E13" s="49">
        <v>12140398.03</v>
      </c>
      <c r="F13" s="50">
        <f>E13*0.215</f>
        <v>2610185.5764499996</v>
      </c>
      <c r="G13" s="49">
        <v>12236649.25</v>
      </c>
      <c r="H13" s="51">
        <v>13717848</v>
      </c>
    </row>
    <row r="14" spans="1:8" ht="15.75" customHeight="1">
      <c r="A14" s="46" t="s">
        <v>23</v>
      </c>
      <c r="B14" s="47">
        <v>34909</v>
      </c>
      <c r="C14" s="43">
        <v>31</v>
      </c>
      <c r="D14" s="48">
        <v>76036</v>
      </c>
      <c r="E14" s="49">
        <v>2911844.46</v>
      </c>
      <c r="F14" s="50">
        <f>E14*0.215</f>
        <v>626046.5589</v>
      </c>
      <c r="G14" s="49">
        <v>2912327.05</v>
      </c>
      <c r="H14" s="51">
        <v>4955462</v>
      </c>
    </row>
    <row r="15" spans="1:8" ht="15.75" customHeight="1">
      <c r="A15" s="46" t="s">
        <v>24</v>
      </c>
      <c r="B15" s="47">
        <v>34311</v>
      </c>
      <c r="C15" s="43">
        <v>31</v>
      </c>
      <c r="D15" s="48">
        <v>128980</v>
      </c>
      <c r="E15" s="49">
        <v>6964097.49</v>
      </c>
      <c r="F15" s="50">
        <f>E15*0.215</f>
        <v>1497280.96035</v>
      </c>
      <c r="G15" s="49">
        <v>6187685.05</v>
      </c>
      <c r="H15" s="51">
        <v>7998899</v>
      </c>
    </row>
    <row r="16" spans="1:8" ht="15.75" customHeight="1">
      <c r="A16" s="46" t="s">
        <v>25</v>
      </c>
      <c r="B16" s="47">
        <v>34266</v>
      </c>
      <c r="C16" s="43">
        <v>31</v>
      </c>
      <c r="D16" s="48">
        <v>70744</v>
      </c>
      <c r="E16" s="49">
        <v>4180280.12</v>
      </c>
      <c r="F16" s="50">
        <f>E16*0.215</f>
        <v>898760.2258</v>
      </c>
      <c r="G16" s="49">
        <v>4518077.87</v>
      </c>
      <c r="H16" s="51">
        <v>6224027</v>
      </c>
    </row>
    <row r="17" spans="1:8" ht="15.75" customHeight="1">
      <c r="A17" s="41" t="s">
        <v>26</v>
      </c>
      <c r="B17" s="42">
        <v>34887</v>
      </c>
      <c r="C17" s="43">
        <v>31</v>
      </c>
      <c r="D17" s="37">
        <v>102801</v>
      </c>
      <c r="E17" s="40">
        <v>5182513.16</v>
      </c>
      <c r="F17" s="44">
        <f>E17*0.185</f>
        <v>958764.9346</v>
      </c>
      <c r="G17" s="40">
        <v>5227855.67</v>
      </c>
      <c r="H17" s="45">
        <v>5022266</v>
      </c>
    </row>
    <row r="18" spans="1:8" ht="15" customHeight="1">
      <c r="A18" s="41" t="s">
        <v>27</v>
      </c>
      <c r="B18" s="42">
        <v>34552</v>
      </c>
      <c r="C18" s="43">
        <v>31</v>
      </c>
      <c r="D18" s="37">
        <v>179322</v>
      </c>
      <c r="E18" s="40">
        <v>9037659.79</v>
      </c>
      <c r="F18" s="44">
        <f>E18*0.215</f>
        <v>1943096.8548499998</v>
      </c>
      <c r="G18" s="40">
        <v>8999424.52</v>
      </c>
      <c r="H18" s="45">
        <v>8660463</v>
      </c>
    </row>
    <row r="19" spans="1:8" ht="15.75" customHeight="1">
      <c r="A19" s="41" t="s">
        <v>28</v>
      </c>
      <c r="B19" s="42">
        <v>34582</v>
      </c>
      <c r="C19" s="43">
        <v>31</v>
      </c>
      <c r="D19" s="37">
        <v>124280</v>
      </c>
      <c r="E19" s="40">
        <v>9161687.67</v>
      </c>
      <c r="F19" s="44">
        <f>E19*0.215</f>
        <v>1969762.8490499998</v>
      </c>
      <c r="G19" s="40">
        <v>8883259.51</v>
      </c>
      <c r="H19" s="40">
        <v>9428510</v>
      </c>
    </row>
    <row r="20" spans="1:8" ht="15.75" customHeight="1">
      <c r="A20" s="46" t="s">
        <v>29</v>
      </c>
      <c r="B20" s="47">
        <v>34607</v>
      </c>
      <c r="C20" s="43">
        <v>31</v>
      </c>
      <c r="D20" s="48">
        <v>95631</v>
      </c>
      <c r="E20" s="49">
        <v>6346924.76</v>
      </c>
      <c r="F20" s="50">
        <f>E20*0.215</f>
        <v>1364588.8233999999</v>
      </c>
      <c r="G20" s="49">
        <v>6624707.16</v>
      </c>
      <c r="H20" s="49">
        <v>6520512</v>
      </c>
    </row>
    <row r="21" spans="1:8" ht="15.75" customHeight="1" thickBot="1">
      <c r="A21" s="52" t="s">
        <v>30</v>
      </c>
      <c r="B21" s="53">
        <v>34696</v>
      </c>
      <c r="C21" s="43">
        <v>31</v>
      </c>
      <c r="D21" s="48">
        <v>130157</v>
      </c>
      <c r="E21" s="54">
        <v>8527663.6</v>
      </c>
      <c r="F21" s="50">
        <f>E21*0.215</f>
        <v>1833447.6739999999</v>
      </c>
      <c r="G21" s="54">
        <v>9428264.09</v>
      </c>
      <c r="H21" s="49">
        <v>8187183</v>
      </c>
    </row>
    <row r="22" spans="1:8" ht="18" customHeight="1" thickBot="1">
      <c r="A22" s="55" t="s">
        <v>31</v>
      </c>
      <c r="B22" s="56" t="s">
        <v>1</v>
      </c>
      <c r="C22" s="57"/>
      <c r="D22" s="58">
        <f>SUM(D8:D21)</f>
        <v>2240703</v>
      </c>
      <c r="E22" s="59">
        <f>SUM(E8:E21)</f>
        <v>133704810.69</v>
      </c>
      <c r="F22" s="59">
        <f>SUM(F8:F21)</f>
        <v>27898541.487449992</v>
      </c>
      <c r="G22" s="60">
        <f>SUM(G8:G21)</f>
        <v>130698496.91000001</v>
      </c>
      <c r="H22" s="59">
        <f>SUM(H8:H21)</f>
        <v>136180567</v>
      </c>
    </row>
    <row r="23" spans="1:8" ht="12.75">
      <c r="A23" s="61"/>
      <c r="B23" s="62"/>
      <c r="C23" s="63"/>
      <c r="D23" s="64"/>
      <c r="E23" s="65"/>
      <c r="F23" s="65"/>
      <c r="G23" s="65"/>
      <c r="H23" s="65"/>
    </row>
    <row r="24" spans="1:9" ht="12.75">
      <c r="A24" s="66"/>
      <c r="B24" s="66"/>
      <c r="C24" s="66"/>
      <c r="D24" s="66"/>
      <c r="E24" s="66"/>
      <c r="F24" s="66"/>
      <c r="G24" s="66"/>
      <c r="H24" s="66"/>
      <c r="I24" s="66"/>
    </row>
    <row r="25" spans="1:9" ht="12.75">
      <c r="A25" s="66"/>
      <c r="B25" s="66"/>
      <c r="C25" s="66"/>
      <c r="D25" s="66"/>
      <c r="E25" s="66"/>
      <c r="F25" s="66"/>
      <c r="G25" s="66"/>
      <c r="H25" s="66"/>
      <c r="I25" s="66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40</v>
      </c>
      <c r="B28" s="2"/>
      <c r="C28" s="3"/>
      <c r="D28" s="3"/>
      <c r="E28" s="3"/>
      <c r="F28" s="5"/>
    </row>
    <row r="29" spans="1:6" ht="15.75">
      <c r="A29" s="1" t="s">
        <v>32</v>
      </c>
      <c r="C29" s="67" t="s">
        <v>33</v>
      </c>
      <c r="D29" s="3"/>
      <c r="E29" s="3"/>
      <c r="F29" s="68"/>
    </row>
    <row r="30" spans="1:6" ht="12.75">
      <c r="A30" s="4"/>
      <c r="B30" s="14" t="s">
        <v>1</v>
      </c>
      <c r="C30" s="69"/>
      <c r="D30" s="5"/>
      <c r="E30" s="4"/>
      <c r="F30" s="70"/>
    </row>
    <row r="31" spans="1:6" ht="13.5" thickBot="1">
      <c r="A31" s="4"/>
      <c r="B31" s="14"/>
      <c r="C31" s="4"/>
      <c r="D31" s="4"/>
      <c r="E31" s="4"/>
      <c r="F31" s="70" t="s">
        <v>34</v>
      </c>
    </row>
    <row r="32" spans="1:6" ht="14.25" customHeight="1">
      <c r="A32" s="36" t="s">
        <v>35</v>
      </c>
      <c r="B32" s="20" t="s">
        <v>5</v>
      </c>
      <c r="C32" s="36" t="s">
        <v>36</v>
      </c>
      <c r="D32" s="36" t="s">
        <v>36</v>
      </c>
      <c r="E32" s="36" t="s">
        <v>36</v>
      </c>
      <c r="F32" s="70"/>
    </row>
    <row r="33" spans="1:6" ht="14.25" customHeight="1" thickBot="1">
      <c r="A33" s="71" t="s">
        <v>10</v>
      </c>
      <c r="B33" s="28" t="s">
        <v>11</v>
      </c>
      <c r="C33" s="31" t="s">
        <v>13</v>
      </c>
      <c r="D33" s="71" t="s">
        <v>37</v>
      </c>
      <c r="E33" s="31" t="s">
        <v>38</v>
      </c>
      <c r="F33" s="70"/>
    </row>
    <row r="34" spans="1:6" ht="15.75" customHeight="1">
      <c r="A34" s="34" t="s">
        <v>17</v>
      </c>
      <c r="B34" s="35">
        <v>35342</v>
      </c>
      <c r="C34" s="72">
        <f>D8+1072218</f>
        <v>1262124</v>
      </c>
      <c r="D34" s="73">
        <f>E8+48143002</f>
        <v>57453177.63</v>
      </c>
      <c r="E34" s="74">
        <f>0.205*D34</f>
        <v>11777901.41415</v>
      </c>
      <c r="F34" s="75"/>
    </row>
    <row r="35" spans="1:6" ht="15.75" customHeight="1">
      <c r="A35" s="41" t="s">
        <v>18</v>
      </c>
      <c r="B35" s="42">
        <v>34442</v>
      </c>
      <c r="C35" s="74">
        <f>D9+1464900</f>
        <v>1752052</v>
      </c>
      <c r="D35" s="76">
        <f>E9+74174735</f>
        <v>89801507.96000001</v>
      </c>
      <c r="E35" s="74">
        <f>0.205*D35</f>
        <v>18409309.1318</v>
      </c>
      <c r="F35" s="75"/>
    </row>
    <row r="36" spans="1:7" ht="15.75" customHeight="1">
      <c r="A36" s="41" t="s">
        <v>19</v>
      </c>
      <c r="B36" s="42">
        <v>36880</v>
      </c>
      <c r="C36" s="74">
        <f>D10+1873568</f>
        <v>2202339</v>
      </c>
      <c r="D36" s="76">
        <f>E10+61076428</f>
        <v>73774015.82</v>
      </c>
      <c r="E36" s="74">
        <f>0.205*D36</f>
        <v>15123673.243099997</v>
      </c>
      <c r="F36" s="75"/>
      <c r="G36" s="18"/>
    </row>
    <row r="37" spans="1:6" ht="15.75" customHeight="1">
      <c r="A37" s="41" t="s">
        <v>20</v>
      </c>
      <c r="B37" s="42">
        <v>34524</v>
      </c>
      <c r="C37" s="74">
        <f>D11+1357162</f>
        <v>1614478</v>
      </c>
      <c r="D37" s="76">
        <f>E11+104324626</f>
        <v>126980019.63</v>
      </c>
      <c r="E37" s="74">
        <f>0.205*D37</f>
        <v>26030904.02415</v>
      </c>
      <c r="F37" s="75"/>
    </row>
    <row r="38" spans="1:6" ht="15.75" customHeight="1">
      <c r="A38" s="41" t="s">
        <v>21</v>
      </c>
      <c r="B38" s="42">
        <v>34474</v>
      </c>
      <c r="C38" s="74">
        <f>D12+736667</f>
        <v>852198</v>
      </c>
      <c r="D38" s="76">
        <f>E12+50657419</f>
        <v>59619230.57</v>
      </c>
      <c r="E38" s="74">
        <f>0.205*D38</f>
        <v>12221942.26685</v>
      </c>
      <c r="F38" s="75"/>
    </row>
    <row r="39" spans="1:6" ht="16.5" customHeight="1">
      <c r="A39" s="46" t="s">
        <v>22</v>
      </c>
      <c r="B39" s="47">
        <v>35258</v>
      </c>
      <c r="C39" s="77">
        <f>D13+846925</f>
        <v>1001001</v>
      </c>
      <c r="D39" s="78">
        <f>E13+57203763</f>
        <v>69344161.03</v>
      </c>
      <c r="E39" s="77">
        <f>0.215*D39</f>
        <v>14908994.62145</v>
      </c>
      <c r="F39" s="70"/>
    </row>
    <row r="40" spans="1:6" ht="15.75" customHeight="1">
      <c r="A40" s="46" t="s">
        <v>23</v>
      </c>
      <c r="B40" s="47">
        <v>34909</v>
      </c>
      <c r="C40" s="77">
        <f>D14+432241</f>
        <v>508277</v>
      </c>
      <c r="D40" s="78">
        <f>E14+15681122</f>
        <v>18592966.46</v>
      </c>
      <c r="E40" s="77">
        <f>0.215*D40</f>
        <v>3997487.7889</v>
      </c>
      <c r="F40" s="68"/>
    </row>
    <row r="41" spans="1:6" ht="15.75" customHeight="1">
      <c r="A41" s="46" t="s">
        <v>24</v>
      </c>
      <c r="B41" s="47">
        <v>34311</v>
      </c>
      <c r="C41" s="77">
        <f>D15+749496</f>
        <v>878476</v>
      </c>
      <c r="D41" s="78">
        <f>E15+34779204</f>
        <v>41743301.49</v>
      </c>
      <c r="E41" s="77">
        <f>0.215*D41</f>
        <v>8974809.82035</v>
      </c>
      <c r="F41" s="5"/>
    </row>
    <row r="42" spans="1:6" ht="15.75" customHeight="1">
      <c r="A42" s="46" t="s">
        <v>25</v>
      </c>
      <c r="B42" s="47">
        <v>34266</v>
      </c>
      <c r="C42" s="77">
        <f>D16+422786</f>
        <v>493530</v>
      </c>
      <c r="D42" s="78">
        <f>E16+22055554</f>
        <v>26235834.12</v>
      </c>
      <c r="E42" s="77">
        <f>0.215*D42</f>
        <v>5640704.3358000005</v>
      </c>
      <c r="F42" s="5"/>
    </row>
    <row r="43" spans="1:6" ht="15.75" customHeight="1">
      <c r="A43" s="41" t="s">
        <v>26</v>
      </c>
      <c r="B43" s="42">
        <v>34887</v>
      </c>
      <c r="C43" s="74">
        <f>D17+537162</f>
        <v>639963</v>
      </c>
      <c r="D43" s="76">
        <f>E17+25738039</f>
        <v>30920552.16</v>
      </c>
      <c r="E43" s="74">
        <f>0.185*D43</f>
        <v>5720302.1496</v>
      </c>
      <c r="F43" s="79"/>
    </row>
    <row r="44" spans="1:6" ht="15.75" customHeight="1">
      <c r="A44" s="41" t="s">
        <v>27</v>
      </c>
      <c r="B44" s="42">
        <v>34552</v>
      </c>
      <c r="C44" s="74">
        <f>D18+877866</f>
        <v>1057188</v>
      </c>
      <c r="D44" s="76">
        <f>E18+42945744</f>
        <v>51983403.79</v>
      </c>
      <c r="E44" s="74">
        <f>0.215*D44</f>
        <v>11176431.814849999</v>
      </c>
      <c r="F44" s="79"/>
    </row>
    <row r="45" spans="1:6" ht="15.75" customHeight="1">
      <c r="A45" s="41" t="s">
        <v>28</v>
      </c>
      <c r="B45" s="42">
        <v>34582</v>
      </c>
      <c r="C45" s="74">
        <f>D19+661167</f>
        <v>785447</v>
      </c>
      <c r="D45" s="76">
        <f>E19+45098676</f>
        <v>54260363.67</v>
      </c>
      <c r="E45" s="74">
        <f>0.215*D45</f>
        <v>11665978.18905</v>
      </c>
      <c r="F45" s="79"/>
    </row>
    <row r="46" spans="1:6" ht="16.5" customHeight="1">
      <c r="A46" s="46" t="s">
        <v>29</v>
      </c>
      <c r="B46" s="47">
        <v>34607</v>
      </c>
      <c r="C46" s="77">
        <f>D20+499715</f>
        <v>595346</v>
      </c>
      <c r="D46" s="78">
        <f>E20+31547336</f>
        <v>37894260.76</v>
      </c>
      <c r="E46" s="77">
        <f>0.215*D46</f>
        <v>8147266.063399999</v>
      </c>
      <c r="F46" s="5"/>
    </row>
    <row r="47" spans="1:6" ht="15.75" customHeight="1" thickBot="1">
      <c r="A47" s="52" t="s">
        <v>30</v>
      </c>
      <c r="B47" s="53">
        <v>34696</v>
      </c>
      <c r="C47" s="77">
        <f>D21+670001</f>
        <v>800158</v>
      </c>
      <c r="D47" s="78">
        <f>E21+43097499</f>
        <v>51625162.6</v>
      </c>
      <c r="E47" s="80">
        <f>0.215*D47</f>
        <v>11099409.959</v>
      </c>
      <c r="F47" s="5"/>
    </row>
    <row r="48" spans="1:6" ht="18" customHeight="1" thickBot="1">
      <c r="A48" s="55" t="s">
        <v>31</v>
      </c>
      <c r="B48" s="81"/>
      <c r="C48" s="58">
        <f>SUM(C34:C47)</f>
        <v>14442577</v>
      </c>
      <c r="D48" s="59">
        <f>SUM(D34:D47)</f>
        <v>790227957.6899998</v>
      </c>
      <c r="E48" s="82">
        <f>SUM(E34:E47)</f>
        <v>164895114.82245</v>
      </c>
      <c r="F48" s="79"/>
    </row>
    <row r="49" spans="1:6" ht="12.75">
      <c r="A49" s="4"/>
      <c r="B49" s="14"/>
      <c r="C49" s="4"/>
      <c r="D49" s="4"/>
      <c r="E49" s="4"/>
      <c r="F49" s="5"/>
    </row>
  </sheetData>
  <printOptions horizontalCentered="1"/>
  <pageMargins left="0" right="0" top="0.5" bottom="0.5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2003-01-21T14:06:09Z</dcterms:created>
  <dcterms:modified xsi:type="dcterms:W3CDTF">2003-01-21T14:06:46Z</dcterms:modified>
  <cp:category/>
  <cp:version/>
  <cp:contentType/>
  <cp:contentStatus/>
</cp:coreProperties>
</file>