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585" activeTab="0"/>
  </bookViews>
  <sheets>
    <sheet name="January 2001" sheetId="1" r:id="rId1"/>
  </sheets>
  <definedNames/>
  <calcPr fullCalcOnLoad="1"/>
</workbook>
</file>

<file path=xl/sharedStrings.xml><?xml version="1.0" encoding="utf-8"?>
<sst xmlns="http://schemas.openxmlformats.org/spreadsheetml/2006/main" count="70" uniqueCount="45">
  <si>
    <t>LOUISIANA STATE POLICE</t>
  </si>
  <si>
    <t>FOR THE MONTH OF:</t>
  </si>
  <si>
    <t>No. of</t>
  </si>
  <si>
    <t>Total</t>
  </si>
  <si>
    <t>Gaming Days</t>
  </si>
  <si>
    <t>Admissions</t>
  </si>
  <si>
    <t>AGR</t>
  </si>
  <si>
    <t>Fees Due</t>
  </si>
  <si>
    <t>PLAYERS</t>
  </si>
  <si>
    <t>HARRAHS</t>
  </si>
  <si>
    <t>HORSESHOE</t>
  </si>
  <si>
    <t>BOOMTOWN</t>
  </si>
  <si>
    <t>TREASURE CHEST</t>
  </si>
  <si>
    <t>CASINO MAGIC</t>
  </si>
  <si>
    <t xml:space="preserve"> </t>
  </si>
  <si>
    <t>FOR THE PERIOD OF:</t>
  </si>
  <si>
    <t>FYTD</t>
  </si>
  <si>
    <t>Total AGR</t>
  </si>
  <si>
    <t>Fee Remittance</t>
  </si>
  <si>
    <t>STAR</t>
  </si>
  <si>
    <t>Same Month</t>
  </si>
  <si>
    <t>Last Month's</t>
  </si>
  <si>
    <t>BALLYS</t>
  </si>
  <si>
    <t>ISLE - BOSSIER</t>
  </si>
  <si>
    <t>ARGOSY</t>
  </si>
  <si>
    <t xml:space="preserve">ARGOSY </t>
  </si>
  <si>
    <t>CASINO ROUGE</t>
  </si>
  <si>
    <t/>
  </si>
  <si>
    <t>CASINO GAMING FISCAL YEAR-TO-DATE ACTIVITY SUMMARY</t>
  </si>
  <si>
    <t>CASINO GAMING MONTHLY ACTIVITY SUMMARY</t>
  </si>
  <si>
    <t xml:space="preserve">Opening Date </t>
  </si>
  <si>
    <t>Prior Year AGR</t>
  </si>
  <si>
    <t>Riverboat</t>
  </si>
  <si>
    <t>Licensees</t>
  </si>
  <si>
    <t>Riverboat Total</t>
  </si>
  <si>
    <t xml:space="preserve">Riverboat </t>
  </si>
  <si>
    <t xml:space="preserve">GRAND PALAIS  </t>
  </si>
  <si>
    <t xml:space="preserve">ISLE - LC  </t>
  </si>
  <si>
    <t>HOLLYWOOD</t>
  </si>
  <si>
    <t xml:space="preserve">JANUARY 2001 </t>
  </si>
  <si>
    <t xml:space="preserve">JULY 1, 2000 - JANUARY 31, 2001  </t>
  </si>
  <si>
    <t>REVISED    6/30/01</t>
  </si>
  <si>
    <t>REVISED   6/30/01</t>
  </si>
  <si>
    <t>HOLLYWOOD*</t>
  </si>
  <si>
    <t xml:space="preserve">                                                                   *The revised January 2001 report reflects a $49,241 increase in Hollywood's AGR due to underreported revenue discovered in an investigation by the Gaming Audit Division.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</si>
</sst>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Courier"/>
      <family val="0"/>
    </font>
    <font>
      <b/>
      <sz val="9"/>
      <name val="Courier"/>
      <family val="0"/>
    </font>
    <font>
      <sz val="9"/>
      <color indexed="10"/>
      <name val="Arial"/>
      <family val="2"/>
    </font>
    <font>
      <b/>
      <i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8">
    <xf numFmtId="164" fontId="0" fillId="0" borderId="0" xfId="0" applyAlignment="1">
      <alignment/>
    </xf>
    <xf numFmtId="164" fontId="5" fillId="0" borderId="0" xfId="0" applyFont="1" applyAlignment="1" applyProtection="1">
      <alignment/>
      <protection locked="0"/>
    </xf>
    <xf numFmtId="164" fontId="5" fillId="0" borderId="0" xfId="0" applyNumberFormat="1" applyFont="1" applyAlignment="1" applyProtection="1">
      <alignment/>
      <protection locked="0"/>
    </xf>
    <xf numFmtId="164" fontId="7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/>
      <protection locked="0"/>
    </xf>
    <xf numFmtId="164" fontId="8" fillId="0" borderId="0" xfId="0" applyFont="1" applyAlignment="1" applyProtection="1">
      <alignment/>
      <protection locked="0"/>
    </xf>
    <xf numFmtId="164" fontId="6" fillId="0" borderId="0" xfId="0" applyFont="1" applyAlignment="1" applyProtection="1" quotePrefix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164" fontId="7" fillId="0" borderId="0" xfId="0" applyFont="1" applyBorder="1" applyAlignment="1" applyProtection="1">
      <alignment/>
      <protection locked="0"/>
    </xf>
    <xf numFmtId="164" fontId="6" fillId="0" borderId="0" xfId="0" applyFont="1" applyBorder="1" applyAlignment="1" applyProtection="1">
      <alignment/>
      <protection locked="0"/>
    </xf>
    <xf numFmtId="164" fontId="5" fillId="0" borderId="0" xfId="0" applyNumberFormat="1" applyFont="1" applyBorder="1" applyAlignment="1" applyProtection="1">
      <alignment/>
      <protection locked="0"/>
    </xf>
    <xf numFmtId="164" fontId="8" fillId="0" borderId="0" xfId="0" applyFont="1" applyBorder="1" applyAlignment="1" applyProtection="1">
      <alignment/>
      <protection locked="0"/>
    </xf>
    <xf numFmtId="164" fontId="6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44" fontId="5" fillId="0" borderId="0" xfId="17" applyNumberFormat="1" applyFont="1" applyAlignment="1" applyProtection="1">
      <alignment/>
      <protection/>
    </xf>
    <xf numFmtId="44" fontId="6" fillId="0" borderId="0" xfId="0" applyNumberFormat="1" applyFont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44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center"/>
      <protection/>
    </xf>
    <xf numFmtId="44" fontId="5" fillId="0" borderId="1" xfId="0" applyNumberFormat="1" applyFont="1" applyBorder="1" applyAlignment="1" applyProtection="1">
      <alignment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17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4" fontId="6" fillId="0" borderId="3" xfId="0" applyNumberFormat="1" applyFont="1" applyBorder="1" applyAlignment="1" applyProtection="1">
      <alignment horizontal="center"/>
      <protection/>
    </xf>
    <xf numFmtId="166" fontId="6" fillId="0" borderId="3" xfId="0" applyNumberFormat="1" applyFont="1" applyBorder="1" applyAlignment="1" applyProtection="1">
      <alignment horizontal="center"/>
      <protection/>
    </xf>
    <xf numFmtId="44" fontId="6" fillId="0" borderId="3" xfId="17" applyNumberFormat="1" applyFont="1" applyBorder="1" applyAlignment="1" applyProtection="1">
      <alignment horizontal="center"/>
      <protection/>
    </xf>
    <xf numFmtId="44" fontId="6" fillId="0" borderId="3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left"/>
      <protection/>
    </xf>
    <xf numFmtId="38" fontId="6" fillId="0" borderId="0" xfId="0" applyNumberFormat="1" applyFont="1" applyBorder="1" applyAlignment="1" applyProtection="1">
      <alignment/>
      <protection/>
    </xf>
    <xf numFmtId="5" fontId="6" fillId="0" borderId="2" xfId="0" applyNumberFormat="1" applyFont="1" applyBorder="1" applyAlignment="1" applyProtection="1">
      <alignment/>
      <protection/>
    </xf>
    <xf numFmtId="5" fontId="6" fillId="0" borderId="4" xfId="0" applyNumberFormat="1" applyFont="1" applyBorder="1" applyAlignment="1" applyProtection="1">
      <alignment/>
      <protection/>
    </xf>
    <xf numFmtId="164" fontId="6" fillId="0" borderId="4" xfId="0" applyNumberFormat="1" applyFont="1" applyBorder="1" applyAlignment="1" applyProtection="1">
      <alignment horizontal="left"/>
      <protection/>
    </xf>
    <xf numFmtId="166" fontId="6" fillId="0" borderId="4" xfId="0" applyNumberFormat="1" applyFont="1" applyBorder="1" applyAlignment="1" applyProtection="1">
      <alignment horizontal="center"/>
      <protection/>
    </xf>
    <xf numFmtId="164" fontId="6" fillId="0" borderId="4" xfId="0" applyNumberFormat="1" applyFont="1" applyBorder="1" applyAlignment="1" applyProtection="1">
      <alignment horizontal="center"/>
      <protection/>
    </xf>
    <xf numFmtId="164" fontId="5" fillId="0" borderId="4" xfId="0" applyNumberFormat="1" applyFont="1" applyBorder="1" applyAlignment="1" applyProtection="1">
      <alignment horizontal="left"/>
      <protection/>
    </xf>
    <xf numFmtId="166" fontId="5" fillId="0" borderId="4" xfId="0" applyNumberFormat="1" applyFont="1" applyBorder="1" applyAlignment="1" applyProtection="1">
      <alignment horizontal="center"/>
      <protection/>
    </xf>
    <xf numFmtId="38" fontId="5" fillId="0" borderId="0" xfId="0" applyNumberFormat="1" applyFont="1" applyBorder="1" applyAlignment="1" applyProtection="1">
      <alignment/>
      <protection/>
    </xf>
    <xf numFmtId="5" fontId="5" fillId="0" borderId="4" xfId="0" applyNumberFormat="1" applyFont="1" applyBorder="1" applyAlignment="1" applyProtection="1">
      <alignment/>
      <protection/>
    </xf>
    <xf numFmtId="164" fontId="5" fillId="0" borderId="3" xfId="0" applyNumberFormat="1" applyFont="1" applyBorder="1" applyAlignment="1" applyProtection="1">
      <alignment horizontal="left"/>
      <protection/>
    </xf>
    <xf numFmtId="166" fontId="5" fillId="0" borderId="3" xfId="0" applyNumberFormat="1" applyFont="1" applyBorder="1" applyAlignment="1" applyProtection="1">
      <alignment horizontal="center"/>
      <protection/>
    </xf>
    <xf numFmtId="5" fontId="5" fillId="0" borderId="3" xfId="0" applyNumberFormat="1" applyFont="1" applyBorder="1" applyAlignment="1" applyProtection="1">
      <alignment/>
      <protection/>
    </xf>
    <xf numFmtId="5" fontId="5" fillId="0" borderId="5" xfId="0" applyNumberFormat="1" applyFont="1" applyBorder="1" applyAlignment="1" applyProtection="1">
      <alignment/>
      <protection/>
    </xf>
    <xf numFmtId="164" fontId="6" fillId="0" borderId="6" xfId="0" applyNumberFormat="1" applyFont="1" applyBorder="1" applyAlignment="1" applyProtection="1">
      <alignment horizontal="center"/>
      <protection/>
    </xf>
    <xf numFmtId="166" fontId="6" fillId="0" borderId="6" xfId="0" applyNumberFormat="1" applyFont="1" applyBorder="1" applyAlignment="1" applyProtection="1">
      <alignment horizontal="center"/>
      <protection/>
    </xf>
    <xf numFmtId="164" fontId="6" fillId="0" borderId="6" xfId="0" applyNumberFormat="1" applyFont="1" applyBorder="1" applyAlignment="1" applyProtection="1">
      <alignment/>
      <protection/>
    </xf>
    <xf numFmtId="37" fontId="6" fillId="0" borderId="6" xfId="0" applyNumberFormat="1" applyFont="1" applyBorder="1" applyAlignment="1" applyProtection="1">
      <alignment/>
      <protection/>
    </xf>
    <xf numFmtId="5" fontId="6" fillId="0" borderId="6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center"/>
      <protection/>
    </xf>
    <xf numFmtId="44" fontId="6" fillId="0" borderId="0" xfId="17" applyNumberFormat="1" applyFont="1" applyBorder="1" applyAlignment="1" applyProtection="1">
      <alignment horizontal="center"/>
      <protection/>
    </xf>
    <xf numFmtId="44" fontId="6" fillId="0" borderId="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/>
      <protection/>
    </xf>
    <xf numFmtId="164" fontId="6" fillId="0" borderId="0" xfId="0" applyFont="1" applyBorder="1" applyAlignment="1" applyProtection="1">
      <alignment horizontal="center"/>
      <protection/>
    </xf>
    <xf numFmtId="171" fontId="6" fillId="0" borderId="0" xfId="15" applyNumberFormat="1" applyFont="1" applyBorder="1" applyAlignment="1" applyProtection="1">
      <alignment/>
      <protection/>
    </xf>
    <xf numFmtId="8" fontId="6" fillId="0" borderId="0" xfId="17" applyNumberFormat="1" applyFont="1" applyBorder="1" applyAlignment="1" applyProtection="1">
      <alignment/>
      <protection/>
    </xf>
    <xf numFmtId="44" fontId="6" fillId="0" borderId="0" xfId="0" applyNumberFormat="1" applyFont="1" applyBorder="1" applyAlignment="1" applyProtection="1">
      <alignment/>
      <protection/>
    </xf>
    <xf numFmtId="7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right"/>
      <protection/>
    </xf>
    <xf numFmtId="39" fontId="5" fillId="0" borderId="0" xfId="0" applyNumberFormat="1" applyFont="1" applyAlignment="1" applyProtection="1">
      <alignment/>
      <protection/>
    </xf>
    <xf numFmtId="37" fontId="6" fillId="0" borderId="2" xfId="0" applyNumberFormat="1" applyFont="1" applyBorder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44" fontId="6" fillId="0" borderId="0" xfId="17" applyNumberFormat="1" applyFont="1" applyAlignment="1" applyProtection="1">
      <alignment/>
      <protection/>
    </xf>
    <xf numFmtId="37" fontId="6" fillId="0" borderId="4" xfId="0" applyNumberFormat="1" applyFont="1" applyBorder="1" applyAlignment="1" applyProtection="1">
      <alignment/>
      <protection/>
    </xf>
    <xf numFmtId="37" fontId="5" fillId="0" borderId="4" xfId="0" applyNumberFormat="1" applyFont="1" applyBorder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166" fontId="6" fillId="0" borderId="6" xfId="0" applyNumberFormat="1" applyFont="1" applyBorder="1" applyAlignment="1" applyProtection="1">
      <alignment/>
      <protection/>
    </xf>
    <xf numFmtId="39" fontId="5" fillId="0" borderId="0" xfId="0" applyNumberFormat="1" applyFont="1" applyBorder="1" applyAlignment="1" applyProtection="1">
      <alignment/>
      <protection/>
    </xf>
    <xf numFmtId="44" fontId="5" fillId="0" borderId="0" xfId="17" applyNumberFormat="1" applyFont="1" applyBorder="1" applyAlignment="1" applyProtection="1">
      <alignment/>
      <protection/>
    </xf>
    <xf numFmtId="44" fontId="5" fillId="0" borderId="0" xfId="0" applyNumberFormat="1" applyFont="1" applyBorder="1" applyAlignment="1" applyProtection="1">
      <alignment/>
      <protection/>
    </xf>
    <xf numFmtId="171" fontId="6" fillId="0" borderId="0" xfId="15" applyNumberFormat="1" applyFont="1" applyBorder="1" applyAlignment="1" applyProtection="1">
      <alignment horizontal="center"/>
      <protection/>
    </xf>
    <xf numFmtId="8" fontId="6" fillId="0" borderId="0" xfId="15" applyNumberFormat="1" applyFont="1" applyBorder="1" applyAlignment="1" applyProtection="1">
      <alignment/>
      <protection/>
    </xf>
    <xf numFmtId="44" fontId="6" fillId="0" borderId="0" xfId="17" applyFont="1" applyBorder="1" applyAlignment="1" applyProtection="1">
      <alignment horizontal="right"/>
      <protection/>
    </xf>
    <xf numFmtId="6" fontId="6" fillId="0" borderId="0" xfId="17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5" fontId="6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6" fontId="1" fillId="0" borderId="0" xfId="0" applyNumberFormat="1" applyFont="1" applyBorder="1" applyAlignment="1" applyProtection="1">
      <alignment horizontal="center"/>
      <protection/>
    </xf>
    <xf numFmtId="164" fontId="10" fillId="0" borderId="0" xfId="0" applyFont="1" applyAlignment="1" applyProtection="1">
      <alignment/>
      <protection/>
    </xf>
    <xf numFmtId="37" fontId="1" fillId="0" borderId="0" xfId="0" applyNumberFormat="1" applyFont="1" applyBorder="1" applyAlignment="1" applyProtection="1">
      <alignment horizontal="center"/>
      <protection/>
    </xf>
    <xf numFmtId="5" fontId="1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 quotePrefix="1">
      <alignment horizontal="center"/>
      <protection/>
    </xf>
    <xf numFmtId="166" fontId="1" fillId="0" borderId="0" xfId="0" applyNumberFormat="1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62"/>
  <sheetViews>
    <sheetView showGridLines="0" tabSelected="1" workbookViewId="0" topLeftCell="B1">
      <selection activeCell="B1" sqref="B1"/>
    </sheetView>
  </sheetViews>
  <sheetFormatPr defaultColWidth="9.625" defaultRowHeight="12.75"/>
  <cols>
    <col min="1" max="1" width="0.12890625" style="1" customWidth="1"/>
    <col min="2" max="2" width="17.50390625" style="14" customWidth="1"/>
    <col min="3" max="3" width="15.00390625" style="13" customWidth="1"/>
    <col min="4" max="4" width="12.375" style="14" customWidth="1"/>
    <col min="5" max="5" width="15.375" style="14" customWidth="1"/>
    <col min="6" max="6" width="15.625" style="14" customWidth="1"/>
    <col min="7" max="7" width="14.75390625" style="14" customWidth="1"/>
    <col min="8" max="8" width="15.50390625" style="16" customWidth="1"/>
    <col min="9" max="9" width="16.125" style="19" customWidth="1"/>
    <col min="10" max="12" width="15.625" style="3" customWidth="1"/>
    <col min="13" max="13" width="11.625" style="3" customWidth="1"/>
    <col min="14" max="16" width="15.625" style="3" customWidth="1"/>
    <col min="17" max="16384" width="9.625" style="3" customWidth="1"/>
  </cols>
  <sheetData>
    <row r="1" spans="2:9" ht="12.75">
      <c r="B1" s="12" t="s">
        <v>0</v>
      </c>
      <c r="E1" s="14" t="s">
        <v>14</v>
      </c>
      <c r="G1" s="15"/>
      <c r="I1" s="17"/>
    </row>
    <row r="2" spans="2:7" ht="12.75">
      <c r="B2" s="12" t="s">
        <v>29</v>
      </c>
      <c r="F2" s="18"/>
      <c r="G2" s="15"/>
    </row>
    <row r="3" spans="2:8" ht="16.5" customHeight="1">
      <c r="B3" s="12" t="s">
        <v>1</v>
      </c>
      <c r="D3" s="86" t="s">
        <v>39</v>
      </c>
      <c r="E3" s="82"/>
      <c r="G3" s="82"/>
      <c r="H3" s="82" t="s">
        <v>41</v>
      </c>
    </row>
    <row r="4" spans="4:7" ht="12.75">
      <c r="D4" s="20"/>
      <c r="G4" s="15"/>
    </row>
    <row r="5" spans="7:9" ht="13.5" thickBot="1">
      <c r="G5" s="15"/>
      <c r="I5" s="21"/>
    </row>
    <row r="6" spans="2:12" ht="12.75">
      <c r="B6" s="22" t="s">
        <v>32</v>
      </c>
      <c r="C6" s="23"/>
      <c r="D6" s="22" t="s">
        <v>2</v>
      </c>
      <c r="E6" s="22" t="s">
        <v>3</v>
      </c>
      <c r="F6" s="22" t="s">
        <v>3</v>
      </c>
      <c r="G6" s="22" t="s">
        <v>3</v>
      </c>
      <c r="H6" s="24" t="s">
        <v>21</v>
      </c>
      <c r="I6" s="25" t="s">
        <v>20</v>
      </c>
      <c r="K6" s="8"/>
      <c r="L6" s="8"/>
    </row>
    <row r="7" spans="2:12" ht="13.5" thickBot="1">
      <c r="B7" s="26" t="s">
        <v>33</v>
      </c>
      <c r="C7" s="27" t="s">
        <v>30</v>
      </c>
      <c r="D7" s="26" t="s">
        <v>4</v>
      </c>
      <c r="E7" s="26" t="s">
        <v>5</v>
      </c>
      <c r="F7" s="26" t="s">
        <v>6</v>
      </c>
      <c r="G7" s="26" t="s">
        <v>7</v>
      </c>
      <c r="H7" s="28" t="s">
        <v>6</v>
      </c>
      <c r="I7" s="29" t="s">
        <v>31</v>
      </c>
      <c r="K7" s="8"/>
      <c r="L7" s="8"/>
    </row>
    <row r="8" spans="1:12" s="5" customFormat="1" ht="12.75">
      <c r="A8" s="4"/>
      <c r="B8" s="30" t="s">
        <v>13</v>
      </c>
      <c r="C8" s="23">
        <v>35342</v>
      </c>
      <c r="D8" s="22">
        <v>31</v>
      </c>
      <c r="E8" s="31">
        <v>260988</v>
      </c>
      <c r="F8" s="32">
        <v>11004160</v>
      </c>
      <c r="G8" s="32">
        <f aca="true" t="shared" si="0" ref="G8:G21">F8*0.185</f>
        <v>2035769.5999999999</v>
      </c>
      <c r="H8" s="32">
        <v>9528431</v>
      </c>
      <c r="I8" s="33">
        <v>11471807.43</v>
      </c>
      <c r="K8" s="79"/>
      <c r="L8" s="79"/>
    </row>
    <row r="9" spans="1:12" s="5" customFormat="1" ht="12.75">
      <c r="A9" s="6" t="s">
        <v>27</v>
      </c>
      <c r="B9" s="34" t="s">
        <v>9</v>
      </c>
      <c r="C9" s="35">
        <v>34442</v>
      </c>
      <c r="D9" s="36">
        <v>31</v>
      </c>
      <c r="E9" s="31">
        <v>163845</v>
      </c>
      <c r="F9" s="33">
        <v>10077115</v>
      </c>
      <c r="G9" s="33">
        <f t="shared" si="0"/>
        <v>1864266.275</v>
      </c>
      <c r="H9" s="33">
        <v>10608511</v>
      </c>
      <c r="I9" s="33">
        <v>11021147.22</v>
      </c>
      <c r="K9" s="79"/>
      <c r="L9" s="79"/>
    </row>
    <row r="10" spans="1:12" s="5" customFormat="1" ht="12.75">
      <c r="A10" s="6"/>
      <c r="B10" s="34" t="s">
        <v>43</v>
      </c>
      <c r="C10" s="35">
        <v>36880</v>
      </c>
      <c r="D10" s="36">
        <v>31</v>
      </c>
      <c r="E10" s="31">
        <v>423140</v>
      </c>
      <c r="F10" s="33">
        <v>10691205</v>
      </c>
      <c r="G10" s="33">
        <f t="shared" si="0"/>
        <v>1977872.925</v>
      </c>
      <c r="H10" s="33">
        <v>7763053</v>
      </c>
      <c r="I10" s="33">
        <v>0</v>
      </c>
      <c r="K10" s="79"/>
      <c r="L10" s="79"/>
    </row>
    <row r="11" spans="1:12" s="5" customFormat="1" ht="12.75">
      <c r="A11" s="7"/>
      <c r="B11" s="34" t="s">
        <v>10</v>
      </c>
      <c r="C11" s="35">
        <v>34524</v>
      </c>
      <c r="D11" s="36">
        <v>31</v>
      </c>
      <c r="E11" s="31">
        <v>259874</v>
      </c>
      <c r="F11" s="33">
        <v>18678680</v>
      </c>
      <c r="G11" s="33">
        <f t="shared" si="0"/>
        <v>3455555.8</v>
      </c>
      <c r="H11" s="33">
        <v>18963197</v>
      </c>
      <c r="I11" s="33">
        <v>17895760.14</v>
      </c>
      <c r="K11" s="79"/>
      <c r="L11" s="79"/>
    </row>
    <row r="12" spans="1:12" s="5" customFormat="1" ht="12.75">
      <c r="A12" s="4"/>
      <c r="B12" s="34" t="s">
        <v>23</v>
      </c>
      <c r="C12" s="35">
        <v>34474</v>
      </c>
      <c r="D12" s="36">
        <v>31</v>
      </c>
      <c r="E12" s="31">
        <v>214615</v>
      </c>
      <c r="F12" s="33">
        <v>9804659</v>
      </c>
      <c r="G12" s="33">
        <f t="shared" si="0"/>
        <v>1813861.915</v>
      </c>
      <c r="H12" s="33">
        <v>9738910</v>
      </c>
      <c r="I12" s="33">
        <v>11598803.38</v>
      </c>
      <c r="K12" s="79"/>
      <c r="L12" s="79"/>
    </row>
    <row r="13" spans="2:12" ht="12.75">
      <c r="B13" s="37" t="s">
        <v>36</v>
      </c>
      <c r="C13" s="38">
        <v>35258</v>
      </c>
      <c r="D13" s="36">
        <v>31</v>
      </c>
      <c r="E13" s="39">
        <v>190442</v>
      </c>
      <c r="F13" s="40">
        <v>12112636</v>
      </c>
      <c r="G13" s="40">
        <f t="shared" si="0"/>
        <v>2240837.66</v>
      </c>
      <c r="H13" s="40">
        <v>13044005</v>
      </c>
      <c r="I13" s="40">
        <v>10479872.74</v>
      </c>
      <c r="K13" s="8"/>
      <c r="L13" s="8"/>
    </row>
    <row r="14" spans="2:9" ht="12.75">
      <c r="B14" s="37" t="s">
        <v>37</v>
      </c>
      <c r="C14" s="38">
        <v>34909</v>
      </c>
      <c r="D14" s="36">
        <v>31</v>
      </c>
      <c r="E14" s="39">
        <v>107388</v>
      </c>
      <c r="F14" s="40">
        <v>4356850</v>
      </c>
      <c r="G14" s="40">
        <f t="shared" si="0"/>
        <v>806017.25</v>
      </c>
      <c r="H14" s="40">
        <v>4749215</v>
      </c>
      <c r="I14" s="40">
        <v>4816040.79</v>
      </c>
    </row>
    <row r="15" spans="2:9" ht="12.75">
      <c r="B15" s="37" t="s">
        <v>8</v>
      </c>
      <c r="C15" s="38">
        <v>34311</v>
      </c>
      <c r="D15" s="36">
        <v>31</v>
      </c>
      <c r="E15" s="39">
        <v>129227</v>
      </c>
      <c r="F15" s="40">
        <v>5060071</v>
      </c>
      <c r="G15" s="40">
        <f t="shared" si="0"/>
        <v>936113.135</v>
      </c>
      <c r="H15" s="40">
        <v>6645849</v>
      </c>
      <c r="I15" s="40">
        <v>7431897.1</v>
      </c>
    </row>
    <row r="16" spans="2:9" ht="12.75">
      <c r="B16" s="37" t="s">
        <v>19</v>
      </c>
      <c r="C16" s="38">
        <v>34266</v>
      </c>
      <c r="D16" s="36">
        <v>31</v>
      </c>
      <c r="E16" s="39">
        <v>134314</v>
      </c>
      <c r="F16" s="40">
        <v>8272861</v>
      </c>
      <c r="G16" s="40">
        <f>F16*0.185</f>
        <v>1530479.285</v>
      </c>
      <c r="H16" s="40">
        <v>9525776</v>
      </c>
      <c r="I16" s="40">
        <v>3427245.06</v>
      </c>
    </row>
    <row r="17" spans="1:9" s="5" customFormat="1" ht="12.75">
      <c r="A17" s="4"/>
      <c r="B17" s="34" t="s">
        <v>22</v>
      </c>
      <c r="C17" s="35">
        <v>34887</v>
      </c>
      <c r="D17" s="36">
        <v>31</v>
      </c>
      <c r="E17" s="31">
        <v>105094</v>
      </c>
      <c r="F17" s="33">
        <v>5838217</v>
      </c>
      <c r="G17" s="33">
        <f t="shared" si="0"/>
        <v>1080070.145</v>
      </c>
      <c r="H17" s="33">
        <v>5534914</v>
      </c>
      <c r="I17" s="33">
        <v>5626614.37</v>
      </c>
    </row>
    <row r="18" spans="1:9" s="5" customFormat="1" ht="12.75">
      <c r="A18" s="4"/>
      <c r="B18" s="34" t="s">
        <v>11</v>
      </c>
      <c r="C18" s="35">
        <v>34552</v>
      </c>
      <c r="D18" s="36">
        <v>31</v>
      </c>
      <c r="E18" s="31">
        <v>163624</v>
      </c>
      <c r="F18" s="33">
        <v>7805045</v>
      </c>
      <c r="G18" s="33">
        <f t="shared" si="0"/>
        <v>1443933.325</v>
      </c>
      <c r="H18" s="33">
        <v>7976462</v>
      </c>
      <c r="I18" s="33">
        <v>7470998.31</v>
      </c>
    </row>
    <row r="19" spans="1:9" s="5" customFormat="1" ht="12.75">
      <c r="A19" s="4"/>
      <c r="B19" s="34" t="s">
        <v>12</v>
      </c>
      <c r="C19" s="35">
        <v>34582</v>
      </c>
      <c r="D19" s="36">
        <v>31</v>
      </c>
      <c r="E19" s="31">
        <v>147010</v>
      </c>
      <c r="F19" s="33">
        <v>9375092</v>
      </c>
      <c r="G19" s="33">
        <f t="shared" si="0"/>
        <v>1734392.02</v>
      </c>
      <c r="H19" s="33">
        <v>8358972</v>
      </c>
      <c r="I19" s="33">
        <v>9054239.92</v>
      </c>
    </row>
    <row r="20" spans="2:9" ht="12.75">
      <c r="B20" s="37" t="s">
        <v>25</v>
      </c>
      <c r="C20" s="38">
        <v>34607</v>
      </c>
      <c r="D20" s="36">
        <v>31</v>
      </c>
      <c r="E20" s="39">
        <v>95914</v>
      </c>
      <c r="F20" s="40">
        <v>5720668</v>
      </c>
      <c r="G20" s="40">
        <f t="shared" si="0"/>
        <v>1058323.58</v>
      </c>
      <c r="H20" s="40">
        <v>5636664</v>
      </c>
      <c r="I20" s="40">
        <v>6159101.15</v>
      </c>
    </row>
    <row r="21" spans="2:9" ht="13.5" thickBot="1">
      <c r="B21" s="41" t="s">
        <v>26</v>
      </c>
      <c r="C21" s="42">
        <v>34696</v>
      </c>
      <c r="D21" s="36">
        <v>31</v>
      </c>
      <c r="E21" s="39">
        <v>127756</v>
      </c>
      <c r="F21" s="43">
        <v>8149638</v>
      </c>
      <c r="G21" s="40">
        <f t="shared" si="0"/>
        <v>1507683.03</v>
      </c>
      <c r="H21" s="43">
        <v>7792425</v>
      </c>
      <c r="I21" s="44">
        <v>8050299.11</v>
      </c>
    </row>
    <row r="22" spans="1:9" s="5" customFormat="1" ht="13.5" thickBot="1">
      <c r="A22" s="4"/>
      <c r="B22" s="45" t="s">
        <v>34</v>
      </c>
      <c r="C22" s="46" t="s">
        <v>14</v>
      </c>
      <c r="D22" s="47"/>
      <c r="E22" s="48">
        <f>SUM(E8:E21)</f>
        <v>2523231</v>
      </c>
      <c r="F22" s="49">
        <f>SUM(F8:F21)</f>
        <v>126946897</v>
      </c>
      <c r="G22" s="49">
        <f>SUM(G8:G21)</f>
        <v>23485175.945</v>
      </c>
      <c r="H22" s="49">
        <f>SUM(H8:H21)</f>
        <v>125866384</v>
      </c>
      <c r="I22" s="49">
        <f>SUM(I8:I21)</f>
        <v>114503826.72000001</v>
      </c>
    </row>
    <row r="23" spans="1:9" s="5" customFormat="1" ht="12.75">
      <c r="A23" s="4"/>
      <c r="B23" s="50"/>
      <c r="C23" s="54"/>
      <c r="D23" s="53"/>
      <c r="E23" s="78"/>
      <c r="F23" s="79"/>
      <c r="G23" s="79"/>
      <c r="H23" s="79"/>
      <c r="I23" s="79"/>
    </row>
    <row r="24" spans="1:9" s="5" customFormat="1" ht="12.75">
      <c r="A24" s="4"/>
      <c r="B24" s="80"/>
      <c r="C24" s="81"/>
      <c r="D24" s="80"/>
      <c r="E24" s="85" t="s">
        <v>44</v>
      </c>
      <c r="F24" s="84"/>
      <c r="G24" s="84"/>
      <c r="H24" s="79"/>
      <c r="I24" s="79"/>
    </row>
    <row r="25" spans="1:9" s="5" customFormat="1" ht="12.75">
      <c r="A25" s="4"/>
      <c r="B25" s="80"/>
      <c r="C25" s="81"/>
      <c r="D25" s="80"/>
      <c r="E25" s="83"/>
      <c r="F25" s="84"/>
      <c r="G25" s="84"/>
      <c r="H25" s="79"/>
      <c r="I25" s="79"/>
    </row>
    <row r="26" spans="1:9" s="5" customFormat="1" ht="12.75">
      <c r="A26" s="4"/>
      <c r="B26" s="55"/>
      <c r="C26" s="54"/>
      <c r="D26" s="56"/>
      <c r="E26" s="57"/>
      <c r="F26" s="77"/>
      <c r="G26" s="77"/>
      <c r="H26" s="77"/>
      <c r="I26" s="59"/>
    </row>
    <row r="27" spans="2:9" ht="12.75">
      <c r="B27" s="53"/>
      <c r="C27" s="54"/>
      <c r="D27" s="50"/>
      <c r="E27" s="50"/>
      <c r="F27" s="50"/>
      <c r="G27" s="50"/>
      <c r="H27" s="51"/>
      <c r="I27" s="52"/>
    </row>
    <row r="28" spans="2:9" ht="12.75">
      <c r="B28" s="50"/>
      <c r="C28" s="54"/>
      <c r="D28" s="50"/>
      <c r="E28" s="50"/>
      <c r="F28" s="50"/>
      <c r="G28" s="50"/>
      <c r="H28" s="51"/>
      <c r="I28" s="52"/>
    </row>
    <row r="29" spans="1:9" s="5" customFormat="1" ht="12.75">
      <c r="A29" s="4"/>
      <c r="B29" s="55"/>
      <c r="C29" s="54"/>
      <c r="D29" s="56"/>
      <c r="E29" s="57"/>
      <c r="F29" s="58"/>
      <c r="G29" s="58"/>
      <c r="H29" s="58"/>
      <c r="I29" s="59"/>
    </row>
    <row r="30" spans="2:7" ht="12.75">
      <c r="B30" s="12" t="s">
        <v>0</v>
      </c>
      <c r="G30" s="15"/>
    </row>
    <row r="31" spans="2:7" ht="12.75">
      <c r="B31" s="12" t="s">
        <v>28</v>
      </c>
      <c r="G31" s="15"/>
    </row>
    <row r="32" spans="2:7" ht="14.25" customHeight="1">
      <c r="B32" s="12" t="s">
        <v>15</v>
      </c>
      <c r="C32" s="87" t="s">
        <v>40</v>
      </c>
      <c r="D32" s="15"/>
      <c r="E32" s="82"/>
      <c r="F32" s="82" t="s">
        <v>42</v>
      </c>
      <c r="G32" s="60"/>
    </row>
    <row r="33" spans="3:7" ht="12.75">
      <c r="C33" s="13" t="s">
        <v>14</v>
      </c>
      <c r="D33" s="61"/>
      <c r="E33" s="15"/>
      <c r="G33" s="62"/>
    </row>
    <row r="34" ht="13.5" thickBot="1">
      <c r="G34" s="62"/>
    </row>
    <row r="35" spans="1:7" ht="12.75">
      <c r="A35" s="2"/>
      <c r="B35" s="22" t="s">
        <v>35</v>
      </c>
      <c r="C35" s="23"/>
      <c r="D35" s="22" t="s">
        <v>16</v>
      </c>
      <c r="E35" s="22" t="s">
        <v>16</v>
      </c>
      <c r="F35" s="22" t="s">
        <v>16</v>
      </c>
      <c r="G35" s="62"/>
    </row>
    <row r="36" spans="1:7" ht="13.5" thickBot="1">
      <c r="A36" s="2"/>
      <c r="B36" s="26" t="s">
        <v>33</v>
      </c>
      <c r="C36" s="27" t="s">
        <v>30</v>
      </c>
      <c r="D36" s="26" t="s">
        <v>5</v>
      </c>
      <c r="E36" s="26" t="s">
        <v>17</v>
      </c>
      <c r="F36" s="26" t="s">
        <v>18</v>
      </c>
      <c r="G36" s="62"/>
    </row>
    <row r="37" spans="1:9" s="5" customFormat="1" ht="12.75">
      <c r="A37" s="7"/>
      <c r="B37" s="30" t="s">
        <v>13</v>
      </c>
      <c r="C37" s="23">
        <v>35342</v>
      </c>
      <c r="D37" s="63">
        <f>E8+1437962</f>
        <v>1698950</v>
      </c>
      <c r="E37" s="32">
        <f>F8+68828159</f>
        <v>79832319</v>
      </c>
      <c r="F37" s="32">
        <f aca="true" t="shared" si="1" ref="F37:F50">0.185*E37</f>
        <v>14768979.015</v>
      </c>
      <c r="G37" s="64"/>
      <c r="H37" s="65"/>
      <c r="I37" s="17"/>
    </row>
    <row r="38" spans="1:9" s="5" customFormat="1" ht="12.75">
      <c r="A38" s="7"/>
      <c r="B38" s="34" t="s">
        <v>9</v>
      </c>
      <c r="C38" s="35">
        <v>34442</v>
      </c>
      <c r="D38" s="66">
        <f>E9+1012554</f>
        <v>1176399</v>
      </c>
      <c r="E38" s="33">
        <f>F9+66942852</f>
        <v>77019967</v>
      </c>
      <c r="F38" s="33">
        <f t="shared" si="1"/>
        <v>14248693.895</v>
      </c>
      <c r="G38" s="64"/>
      <c r="H38" s="65"/>
      <c r="I38" s="17"/>
    </row>
    <row r="39" spans="1:9" s="5" customFormat="1" ht="12.75">
      <c r="A39" s="7"/>
      <c r="B39" s="34" t="s">
        <v>38</v>
      </c>
      <c r="C39" s="35">
        <v>36880</v>
      </c>
      <c r="D39" s="66">
        <f>E10+244828</f>
        <v>667968</v>
      </c>
      <c r="E39" s="33">
        <f>F10+7763053</f>
        <v>18454258</v>
      </c>
      <c r="F39" s="33">
        <f t="shared" si="1"/>
        <v>3414037.73</v>
      </c>
      <c r="G39" s="64"/>
      <c r="H39" s="65"/>
      <c r="I39" s="17"/>
    </row>
    <row r="40" spans="1:9" s="5" customFormat="1" ht="12.75">
      <c r="A40" s="7"/>
      <c r="B40" s="34" t="s">
        <v>10</v>
      </c>
      <c r="C40" s="35">
        <v>34524</v>
      </c>
      <c r="D40" s="66">
        <f>E11+1826404</f>
        <v>2086278</v>
      </c>
      <c r="E40" s="33">
        <f>F11+128469834</f>
        <v>147148514</v>
      </c>
      <c r="F40" s="33">
        <f t="shared" si="1"/>
        <v>27222475.09</v>
      </c>
      <c r="G40" s="64"/>
      <c r="H40" s="65"/>
      <c r="I40" s="17"/>
    </row>
    <row r="41" spans="1:9" s="5" customFormat="1" ht="12.75">
      <c r="A41" s="7"/>
      <c r="B41" s="34" t="s">
        <v>23</v>
      </c>
      <c r="C41" s="35">
        <v>34474</v>
      </c>
      <c r="D41" s="66">
        <f>E12+1507268</f>
        <v>1721883</v>
      </c>
      <c r="E41" s="33">
        <f>F12+70792326</f>
        <v>80596985</v>
      </c>
      <c r="F41" s="33">
        <f t="shared" si="1"/>
        <v>14910442.225</v>
      </c>
      <c r="G41" s="64"/>
      <c r="H41" s="65"/>
      <c r="I41" s="17"/>
    </row>
    <row r="42" spans="1:7" ht="12.75">
      <c r="A42" s="2" t="s">
        <v>14</v>
      </c>
      <c r="B42" s="37" t="s">
        <v>36</v>
      </c>
      <c r="C42" s="38">
        <v>35258</v>
      </c>
      <c r="D42" s="67">
        <f>E13+1101327</f>
        <v>1291769</v>
      </c>
      <c r="E42" s="40">
        <f>F13+68422864</f>
        <v>80535500</v>
      </c>
      <c r="F42" s="40">
        <f t="shared" si="1"/>
        <v>14899067.5</v>
      </c>
      <c r="G42" s="62"/>
    </row>
    <row r="43" spans="1:7" ht="12.75">
      <c r="A43" s="2"/>
      <c r="B43" s="37" t="s">
        <v>37</v>
      </c>
      <c r="C43" s="38">
        <v>34909</v>
      </c>
      <c r="D43" s="67">
        <f>E14+601365</f>
        <v>708753</v>
      </c>
      <c r="E43" s="40">
        <f>F14+25635904</f>
        <v>29992754</v>
      </c>
      <c r="F43" s="40">
        <f t="shared" si="1"/>
        <v>5548659.49</v>
      </c>
      <c r="G43" s="60"/>
    </row>
    <row r="44" spans="1:7" ht="12.75">
      <c r="A44" s="2"/>
      <c r="B44" s="37" t="s">
        <v>8</v>
      </c>
      <c r="C44" s="38">
        <v>34311</v>
      </c>
      <c r="D44" s="67">
        <f>E15+831354</f>
        <v>960581</v>
      </c>
      <c r="E44" s="40">
        <f>F15+40214833</f>
        <v>45274904</v>
      </c>
      <c r="F44" s="40">
        <f t="shared" si="1"/>
        <v>8375857.24</v>
      </c>
      <c r="G44" s="15"/>
    </row>
    <row r="45" spans="1:7" ht="12.75">
      <c r="A45" s="2"/>
      <c r="B45" s="37" t="s">
        <v>19</v>
      </c>
      <c r="C45" s="38">
        <v>34266</v>
      </c>
      <c r="D45" s="67">
        <f>E16+759788</f>
        <v>894102</v>
      </c>
      <c r="E45" s="40">
        <f>F16+40467837</f>
        <v>48740698</v>
      </c>
      <c r="F45" s="40">
        <f t="shared" si="1"/>
        <v>9017029.13</v>
      </c>
      <c r="G45" s="15"/>
    </row>
    <row r="46" spans="1:9" s="5" customFormat="1" ht="12.75">
      <c r="A46" s="7"/>
      <c r="B46" s="34" t="s">
        <v>22</v>
      </c>
      <c r="C46" s="35">
        <v>34887</v>
      </c>
      <c r="D46" s="66">
        <f>E17+747163</f>
        <v>852257</v>
      </c>
      <c r="E46" s="33">
        <f>F17+32162141</f>
        <v>38000358</v>
      </c>
      <c r="F46" s="33">
        <f t="shared" si="1"/>
        <v>7030066.2299999995</v>
      </c>
      <c r="G46" s="68"/>
      <c r="H46" s="65"/>
      <c r="I46" s="17"/>
    </row>
    <row r="47" spans="1:9" s="5" customFormat="1" ht="12.75">
      <c r="A47" s="7"/>
      <c r="B47" s="34" t="s">
        <v>11</v>
      </c>
      <c r="C47" s="35">
        <v>34552</v>
      </c>
      <c r="D47" s="66">
        <f>E18+1027546</f>
        <v>1191170</v>
      </c>
      <c r="E47" s="33">
        <f>F18+47735600</f>
        <v>55540645</v>
      </c>
      <c r="F47" s="33">
        <f t="shared" si="1"/>
        <v>10275019.325</v>
      </c>
      <c r="G47" s="68"/>
      <c r="H47" s="65"/>
      <c r="I47" s="17"/>
    </row>
    <row r="48" spans="1:9" s="5" customFormat="1" ht="12.75">
      <c r="A48" s="7"/>
      <c r="B48" s="34" t="s">
        <v>12</v>
      </c>
      <c r="C48" s="35">
        <v>34582</v>
      </c>
      <c r="D48" s="66">
        <f>E19+789230</f>
        <v>936240</v>
      </c>
      <c r="E48" s="33">
        <f>F19+50044143</f>
        <v>59419235</v>
      </c>
      <c r="F48" s="33">
        <f t="shared" si="1"/>
        <v>10992558.475</v>
      </c>
      <c r="G48" s="68"/>
      <c r="H48" s="65"/>
      <c r="I48" s="17"/>
    </row>
    <row r="49" spans="1:7" ht="12.75">
      <c r="A49" s="2"/>
      <c r="B49" s="37" t="s">
        <v>24</v>
      </c>
      <c r="C49" s="38">
        <v>34607</v>
      </c>
      <c r="D49" s="67">
        <f>E20+605883</f>
        <v>701797</v>
      </c>
      <c r="E49" s="40">
        <f>F20+35227204</f>
        <v>40947872</v>
      </c>
      <c r="F49" s="40">
        <f t="shared" si="1"/>
        <v>7575356.32</v>
      </c>
      <c r="G49" s="15"/>
    </row>
    <row r="50" spans="1:7" ht="13.5" thickBot="1">
      <c r="A50" s="2"/>
      <c r="B50" s="41" t="s">
        <v>26</v>
      </c>
      <c r="C50" s="42">
        <v>34696</v>
      </c>
      <c r="D50" s="69">
        <f>E21+774753</f>
        <v>902509</v>
      </c>
      <c r="E50" s="43">
        <f>F21+45115022</f>
        <v>53264660</v>
      </c>
      <c r="F50" s="43">
        <f t="shared" si="1"/>
        <v>9853962.1</v>
      </c>
      <c r="G50" s="15"/>
    </row>
    <row r="51" spans="1:9" s="5" customFormat="1" ht="13.5" thickBot="1">
      <c r="A51" s="7"/>
      <c r="B51" s="45" t="s">
        <v>34</v>
      </c>
      <c r="C51" s="70"/>
      <c r="D51" s="48">
        <f>SUM(D37:D50)</f>
        <v>15790656</v>
      </c>
      <c r="E51" s="49">
        <f>SUM(E37:E50)</f>
        <v>854768669</v>
      </c>
      <c r="F51" s="49">
        <f>SUM(F37:F50)</f>
        <v>158132203.765</v>
      </c>
      <c r="G51" s="68"/>
      <c r="H51" s="65"/>
      <c r="I51" s="17"/>
    </row>
    <row r="52" spans="1:7" ht="12.75">
      <c r="A52" s="2"/>
      <c r="G52" s="15"/>
    </row>
    <row r="53" spans="2:7" ht="12.75">
      <c r="B53" s="12"/>
      <c r="G53" s="15"/>
    </row>
    <row r="54" spans="1:9" s="8" customFormat="1" ht="12.75">
      <c r="A54" s="10"/>
      <c r="B54" s="50"/>
      <c r="C54" s="54"/>
      <c r="D54" s="50"/>
      <c r="E54" s="50"/>
      <c r="F54" s="50"/>
      <c r="G54" s="71"/>
      <c r="H54" s="72"/>
      <c r="I54" s="73"/>
    </row>
    <row r="55" spans="1:9" s="8" customFormat="1" ht="12.75">
      <c r="A55" s="10"/>
      <c r="B55" s="50"/>
      <c r="C55" s="54"/>
      <c r="D55" s="50"/>
      <c r="E55" s="50"/>
      <c r="F55" s="50"/>
      <c r="G55" s="71"/>
      <c r="H55" s="72"/>
      <c r="I55" s="73"/>
    </row>
    <row r="56" spans="1:9" s="8" customFormat="1" ht="12.75">
      <c r="A56" s="10"/>
      <c r="G56" s="71"/>
      <c r="H56" s="72"/>
      <c r="I56" s="73"/>
    </row>
    <row r="57" spans="1:7" ht="12.75">
      <c r="A57" s="2"/>
      <c r="B57" s="3"/>
      <c r="C57" s="3"/>
      <c r="D57" s="3"/>
      <c r="E57" s="3"/>
      <c r="F57" s="3"/>
      <c r="G57" s="62"/>
    </row>
    <row r="58" spans="1:7" ht="12.75">
      <c r="A58" s="2"/>
      <c r="B58" s="3"/>
      <c r="C58" s="3"/>
      <c r="D58" s="3"/>
      <c r="E58" s="3"/>
      <c r="F58" s="3"/>
      <c r="G58" s="62"/>
    </row>
    <row r="59" spans="1:9" s="5" customFormat="1" ht="12.75">
      <c r="A59" s="4"/>
      <c r="G59" s="58"/>
      <c r="H59" s="58"/>
      <c r="I59" s="59"/>
    </row>
    <row r="60" spans="1:9" s="8" customFormat="1" ht="12.75">
      <c r="A60" s="10"/>
      <c r="G60" s="71"/>
      <c r="H60" s="72"/>
      <c r="I60" s="73"/>
    </row>
    <row r="61" spans="1:9" s="8" customFormat="1" ht="12.75">
      <c r="A61" s="10"/>
      <c r="B61" s="50"/>
      <c r="C61" s="54"/>
      <c r="D61" s="50"/>
      <c r="E61" s="50"/>
      <c r="F61" s="50"/>
      <c r="G61" s="71"/>
      <c r="H61" s="72"/>
      <c r="I61" s="73"/>
    </row>
    <row r="62" spans="1:9" s="11" customFormat="1" ht="12.75">
      <c r="A62" s="9"/>
      <c r="B62" s="55"/>
      <c r="C62" s="54"/>
      <c r="D62" s="74"/>
      <c r="E62" s="75"/>
      <c r="F62" s="76"/>
      <c r="G62" s="58"/>
      <c r="H62" s="58"/>
      <c r="I62" s="59"/>
    </row>
  </sheetData>
  <printOptions horizontalCentered="1"/>
  <pageMargins left="0" right="0" top="1" bottom="0" header="0.5" footer="0.5"/>
  <pageSetup horizontalDpi="300" verticalDpi="300" orientation="landscape" scale="95" r:id="rId1"/>
  <rowBreaks count="5" manualBreakCount="5">
    <brk id="25" max="255" man="1"/>
    <brk id="66" max="255" man="1"/>
    <brk id="67" max="255" man="1"/>
    <brk id="68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2002-04-26T15:18:50Z</cp:lastPrinted>
  <dcterms:created xsi:type="dcterms:W3CDTF">1998-04-06T18:16:31Z</dcterms:created>
  <dcterms:modified xsi:type="dcterms:W3CDTF">2002-04-26T15:18:56Z</dcterms:modified>
  <cp:category/>
  <cp:version/>
  <cp:contentType/>
  <cp:contentStatus/>
</cp:coreProperties>
</file>