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October 1999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<sst xmlns="http://schemas.openxmlformats.org/spreadsheetml/2006/main" count="57" uniqueCount="36">
  <si>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LOUISIANA STATE POLICE</t>
  </si>
  <si>
    <t>RIVERBOAT GAMING MONTHLY ACTIVITY SUMMARY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</si>
  <si>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</si>
  <si>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</si>
  <si>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</si>
  <si>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</si>
  <si>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</si>
  <si>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</si>
  <si>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</si>
  <si>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</si>
  <si>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</si>
  <si>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</si>
  <si>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</si>
  <si>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</si>
  <si>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</si>
  <si>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</si>
  <si>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RIVERBOAT GAMING FISCAL YEAR-TO-DATE ACTIVITY SUMMARY</t>
  </si>
  <si>
    <t>FOR THE PERIOD OF:</t>
  </si>
  <si>
    <t>FYTD</t>
  </si>
  <si>
    <t>Total AGR</t>
  </si>
  <si>
    <t>Fee Remittance</t>
  </si>
  <si>
    <t>STAR</t>
  </si>
  <si>
    <t>Same Month</t>
  </si>
  <si>
    <t>Prior Year</t>
  </si>
  <si>
    <t>Last Month's</t>
  </si>
  <si>
    <t xml:space="preserve">GRAND PALAIS </t>
  </si>
  <si>
    <t>BALLYS</t>
  </si>
  <si>
    <t>ISLE - BOSSIER</t>
  </si>
  <si>
    <t>ISLE - LC</t>
  </si>
  <si>
    <t>ARGOSY</t>
  </si>
  <si>
    <t xml:space="preserve">ARGOSY </t>
  </si>
  <si>
    <t>OCTOBER 1999</t>
  </si>
  <si>
    <t>JULY 1, 1999 - OCTOBER 31, 1999</t>
  </si>
  <si>
    <t>CASINO ROUGE</t>
  </si>
  <si>
    <t>Licensee</t>
  </si>
  <si>
    <t>Opening Date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</si>
</sst>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&quot;$&quot;#,##0;[Red]&quot;$&quot;#,##0"/>
    <numFmt numFmtId="173" formatCode="[$$-409]#,##0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164" fontId="0" fillId="0" borderId="0" xfId="0" applyAlignment="1">
      <alignment/>
    </xf>
    <xf numFmtId="164" fontId="4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44" fontId="4" fillId="0" borderId="0" xfId="17" applyNumberFormat="1" applyFont="1" applyAlignment="1" applyProtection="1">
      <alignment/>
      <protection locked="0"/>
    </xf>
    <xf numFmtId="44" fontId="4" fillId="0" borderId="0" xfId="0" applyNumberFormat="1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49" fontId="1" fillId="0" borderId="0" xfId="0" applyNumberFormat="1" applyFont="1" applyAlignment="1" applyProtection="1" quotePrefix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/>
      <protection locked="0"/>
    </xf>
    <xf numFmtId="164" fontId="1" fillId="0" borderId="2" xfId="0" applyNumberFormat="1" applyFont="1" applyBorder="1" applyAlignment="1" applyProtection="1">
      <alignment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44" fontId="1" fillId="0" borderId="2" xfId="17" applyNumberFormat="1" applyFont="1" applyBorder="1" applyAlignment="1" applyProtection="1">
      <alignment horizontal="center"/>
      <protection locked="0"/>
    </xf>
    <xf numFmtId="44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6" fontId="1" fillId="0" borderId="3" xfId="0" applyNumberFormat="1" applyFont="1" applyBorder="1" applyAlignment="1" applyProtection="1">
      <alignment horizontal="center"/>
      <protection locked="0"/>
    </xf>
    <xf numFmtId="44" fontId="1" fillId="0" borderId="3" xfId="17" applyNumberFormat="1" applyFont="1" applyBorder="1" applyAlignment="1" applyProtection="1">
      <alignment horizontal="center"/>
      <protection locked="0"/>
    </xf>
    <xf numFmtId="44" fontId="1" fillId="0" borderId="3" xfId="0" applyNumberFormat="1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2" xfId="0" applyNumberFormat="1" applyFont="1" applyBorder="1" applyAlignment="1" applyProtection="1">
      <alignment horizontal="left"/>
      <protection locked="0"/>
    </xf>
    <xf numFmtId="38" fontId="1" fillId="0" borderId="0" xfId="0" applyNumberFormat="1" applyFont="1" applyBorder="1" applyAlignment="1" applyProtection="1">
      <alignment/>
      <protection locked="0"/>
    </xf>
    <xf numFmtId="7" fontId="1" fillId="0" borderId="2" xfId="0" applyNumberFormat="1" applyFont="1" applyBorder="1" applyAlignment="1" applyProtection="1">
      <alignment/>
      <protection locked="0"/>
    </xf>
    <xf numFmtId="8" fontId="1" fillId="0" borderId="4" xfId="17" applyNumberFormat="1" applyFont="1" applyBorder="1" applyAlignment="1" applyProtection="1">
      <alignment/>
      <protection locked="0"/>
    </xf>
    <xf numFmtId="44" fontId="1" fillId="0" borderId="4" xfId="0" applyNumberFormat="1" applyFont="1" applyBorder="1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4" xfId="0" applyNumberFormat="1" applyFont="1" applyBorder="1" applyAlignment="1" applyProtection="1">
      <alignment horizontal="left"/>
      <protection locked="0"/>
    </xf>
    <xf numFmtId="166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7" fontId="1" fillId="0" borderId="4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4" fontId="4" fillId="0" borderId="4" xfId="0" applyNumberFormat="1" applyFont="1" applyBorder="1" applyAlignment="1" applyProtection="1">
      <alignment horizontal="left"/>
      <protection locked="0"/>
    </xf>
    <xf numFmtId="166" fontId="4" fillId="0" borderId="4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7" fontId="4" fillId="0" borderId="4" xfId="0" applyNumberFormat="1" applyFont="1" applyBorder="1" applyAlignment="1" applyProtection="1">
      <alignment/>
      <protection locked="0"/>
    </xf>
    <xf numFmtId="8" fontId="4" fillId="0" borderId="4" xfId="17" applyNumberFormat="1" applyFont="1" applyBorder="1" applyAlignment="1" applyProtection="1">
      <alignment/>
      <protection locked="0"/>
    </xf>
    <xf numFmtId="44" fontId="4" fillId="0" borderId="4" xfId="0" applyNumberFormat="1" applyFont="1" applyBorder="1" applyAlignment="1" applyProtection="1">
      <alignment/>
      <protection locked="0"/>
    </xf>
    <xf numFmtId="164" fontId="4" fillId="0" borderId="3" xfId="0" applyNumberFormat="1" applyFont="1" applyBorder="1" applyAlignment="1" applyProtection="1">
      <alignment horizontal="left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7" fontId="4" fillId="0" borderId="3" xfId="0" applyNumberFormat="1" applyFont="1" applyBorder="1" applyAlignment="1" applyProtection="1">
      <alignment/>
      <protection locked="0"/>
    </xf>
    <xf numFmtId="8" fontId="4" fillId="0" borderId="3" xfId="17" applyNumberFormat="1" applyFont="1" applyBorder="1" applyAlignment="1" applyProtection="1">
      <alignment/>
      <protection locked="0"/>
    </xf>
    <xf numFmtId="44" fontId="4" fillId="0" borderId="5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6" fontId="4" fillId="0" borderId="6" xfId="0" applyNumberFormat="1" applyFont="1" applyBorder="1" applyAlignment="1" applyProtection="1">
      <alignment horizontal="center"/>
      <protection locked="0"/>
    </xf>
    <xf numFmtId="37" fontId="4" fillId="0" borderId="6" xfId="0" applyNumberFormat="1" applyFont="1" applyBorder="1" applyAlignment="1" applyProtection="1">
      <alignment/>
      <protection locked="0"/>
    </xf>
    <xf numFmtId="7" fontId="4" fillId="0" borderId="6" xfId="0" applyNumberFormat="1" applyFont="1" applyBorder="1" applyAlignment="1" applyProtection="1">
      <alignment/>
      <protection locked="0"/>
    </xf>
    <xf numFmtId="8" fontId="4" fillId="0" borderId="6" xfId="17" applyNumberFormat="1" applyFont="1" applyBorder="1" applyAlignment="1" applyProtection="1">
      <alignment/>
      <protection locked="0"/>
    </xf>
    <xf numFmtId="44" fontId="4" fillId="0" borderId="6" xfId="0" applyNumberFormat="1" applyFont="1" applyBorder="1" applyAlignment="1" applyProtection="1">
      <alignment/>
      <protection locked="0"/>
    </xf>
    <xf numFmtId="44" fontId="4" fillId="0" borderId="0" xfId="17" applyNumberFormat="1" applyFont="1" applyBorder="1" applyAlignment="1" applyProtection="1">
      <alignment/>
      <protection locked="0"/>
    </xf>
    <xf numFmtId="44" fontId="4" fillId="0" borderId="0" xfId="0" applyNumberFormat="1" applyFont="1" applyBorder="1" applyAlignment="1" applyProtection="1">
      <alignment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7" fontId="4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 applyProtection="1">
      <alignment/>
      <protection locked="0"/>
    </xf>
    <xf numFmtId="37" fontId="1" fillId="0" borderId="2" xfId="0" applyNumberFormat="1" applyFont="1" applyBorder="1" applyAlignment="1" applyProtection="1">
      <alignment/>
      <protection locked="0"/>
    </xf>
    <xf numFmtId="39" fontId="1" fillId="0" borderId="0" xfId="0" applyNumberFormat="1" applyFont="1" applyAlignment="1" applyProtection="1">
      <alignment/>
      <protection locked="0"/>
    </xf>
    <xf numFmtId="44" fontId="1" fillId="0" borderId="0" xfId="17" applyNumberFormat="1" applyFont="1" applyAlignment="1" applyProtection="1">
      <alignment/>
      <protection locked="0"/>
    </xf>
    <xf numFmtId="44" fontId="1" fillId="0" borderId="0" xfId="0" applyNumberFormat="1" applyFont="1" applyAlignment="1" applyProtection="1">
      <alignment/>
      <protection locked="0"/>
    </xf>
    <xf numFmtId="37" fontId="1" fillId="0" borderId="4" xfId="0" applyNumberFormat="1" applyFont="1" applyBorder="1" applyAlignment="1" applyProtection="1">
      <alignment/>
      <protection locked="0"/>
    </xf>
    <xf numFmtId="39" fontId="1" fillId="0" borderId="4" xfId="0" applyNumberFormat="1" applyFont="1" applyBorder="1" applyAlignment="1" applyProtection="1">
      <alignment/>
      <protection locked="0"/>
    </xf>
    <xf numFmtId="37" fontId="4" fillId="0" borderId="4" xfId="0" applyNumberFormat="1" applyFont="1" applyBorder="1" applyAlignment="1" applyProtection="1">
      <alignment/>
      <protection locked="0"/>
    </xf>
    <xf numFmtId="39" fontId="4" fillId="0" borderId="4" xfId="0" applyNumberFormat="1" applyFont="1" applyBorder="1" applyAlignment="1" applyProtection="1">
      <alignment/>
      <protection locked="0"/>
    </xf>
    <xf numFmtId="37" fontId="4" fillId="0" borderId="3" xfId="0" applyNumberFormat="1" applyFont="1" applyBorder="1" applyAlignment="1" applyProtection="1">
      <alignment/>
      <protection locked="0"/>
    </xf>
    <xf numFmtId="39" fontId="4" fillId="0" borderId="3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.625" style="1" customWidth="1"/>
    <col min="2" max="2" width="19.50390625" style="1" customWidth="1"/>
    <col min="3" max="3" width="15.00390625" style="3" customWidth="1"/>
    <col min="4" max="4" width="12.125" style="1" customWidth="1"/>
    <col min="5" max="5" width="15.375" style="1" customWidth="1"/>
    <col min="6" max="6" width="14.75390625" style="1" customWidth="1"/>
    <col min="7" max="7" width="13.875" style="1" customWidth="1"/>
    <col min="8" max="8" width="15.50390625" style="5" customWidth="1"/>
    <col min="9" max="9" width="16.875" style="6" customWidth="1"/>
    <col min="10" max="12" width="15.625" style="7" customWidth="1"/>
    <col min="13" max="13" width="11.625" style="7" customWidth="1"/>
    <col min="14" max="16" width="15.625" style="7" customWidth="1"/>
    <col min="17" max="16384" width="9.625" style="7" customWidth="1"/>
  </cols>
  <sheetData>
    <row r="1" spans="2:7" ht="12.75">
      <c r="B1" s="2" t="s">
        <v>0</v>
      </c>
      <c r="G1" s="4"/>
    </row>
    <row r="2" spans="2:7" ht="12.75">
      <c r="B2" s="2" t="s">
        <v>1</v>
      </c>
      <c r="G2" s="4"/>
    </row>
    <row r="3" spans="2:7" ht="12.75">
      <c r="B3" s="2" t="s">
        <v>2</v>
      </c>
      <c r="D3" s="8" t="s">
        <v>31</v>
      </c>
      <c r="G3" s="4"/>
    </row>
    <row r="4" spans="4:7" ht="12.75">
      <c r="D4" s="9"/>
      <c r="G4" s="4"/>
    </row>
    <row r="5" spans="7:9" ht="13.5" thickBot="1">
      <c r="G5" s="4"/>
      <c r="I5" s="10"/>
    </row>
    <row r="6" spans="2:9" ht="12.75">
      <c r="B6" s="11"/>
      <c r="C6" s="12"/>
      <c r="D6" s="13" t="s">
        <v>3</v>
      </c>
      <c r="E6" s="13" t="s">
        <v>4</v>
      </c>
      <c r="F6" s="13" t="s">
        <v>4</v>
      </c>
      <c r="G6" s="13" t="s">
        <v>4</v>
      </c>
      <c r="H6" s="14" t="s">
        <v>24</v>
      </c>
      <c r="I6" s="15" t="s">
        <v>22</v>
      </c>
    </row>
    <row r="7" spans="2:9" ht="13.5" thickBot="1">
      <c r="B7" s="16" t="s">
        <v>34</v>
      </c>
      <c r="C7" s="17" t="s">
        <v>35</v>
      </c>
      <c r="D7" s="16" t="s">
        <v>5</v>
      </c>
      <c r="E7" s="16" t="s">
        <v>6</v>
      </c>
      <c r="F7" s="16" t="s">
        <v>7</v>
      </c>
      <c r="G7" s="16" t="s">
        <v>8</v>
      </c>
      <c r="H7" s="18" t="s">
        <v>7</v>
      </c>
      <c r="I7" s="19" t="s">
        <v>23</v>
      </c>
    </row>
    <row r="8" spans="1:9" s="26" customFormat="1" ht="12.75">
      <c r="A8" s="20"/>
      <c r="B8" s="21" t="s">
        <v>14</v>
      </c>
      <c r="C8" s="12">
        <v>35342</v>
      </c>
      <c r="D8" s="13">
        <v>31</v>
      </c>
      <c r="E8" s="22">
        <v>249432</v>
      </c>
      <c r="F8" s="23">
        <v>12017245.41</v>
      </c>
      <c r="G8" s="23">
        <f aca="true" t="shared" si="0" ref="G8:G21">F8*0.185</f>
        <v>2223190.40085</v>
      </c>
      <c r="H8" s="24">
        <v>10822779.2</v>
      </c>
      <c r="I8" s="25">
        <v>9416258.1</v>
      </c>
    </row>
    <row r="9" spans="1:9" s="26" customFormat="1" ht="12.75">
      <c r="A9" s="20"/>
      <c r="B9" s="27" t="s">
        <v>10</v>
      </c>
      <c r="C9" s="28">
        <v>34442</v>
      </c>
      <c r="D9" s="29">
        <v>31</v>
      </c>
      <c r="E9" s="22">
        <v>178841</v>
      </c>
      <c r="F9" s="30">
        <v>10934730.64</v>
      </c>
      <c r="G9" s="30">
        <f t="shared" si="0"/>
        <v>2022925.1684</v>
      </c>
      <c r="H9" s="24">
        <v>10986272.22</v>
      </c>
      <c r="I9" s="25">
        <v>11069516.51</v>
      </c>
    </row>
    <row r="10" spans="1:9" s="26" customFormat="1" ht="12.75">
      <c r="A10" s="31"/>
      <c r="B10" s="27" t="s">
        <v>11</v>
      </c>
      <c r="C10" s="28">
        <v>34524</v>
      </c>
      <c r="D10" s="29">
        <v>31</v>
      </c>
      <c r="E10" s="22">
        <v>300300</v>
      </c>
      <c r="F10" s="30">
        <v>20672172.34</v>
      </c>
      <c r="G10" s="30">
        <f t="shared" si="0"/>
        <v>3824351.8829</v>
      </c>
      <c r="H10" s="24">
        <v>18326814.2</v>
      </c>
      <c r="I10" s="25">
        <v>19152627.63</v>
      </c>
    </row>
    <row r="11" spans="1:9" s="26" customFormat="1" ht="12.75">
      <c r="A11" s="20"/>
      <c r="B11" s="27" t="s">
        <v>27</v>
      </c>
      <c r="C11" s="28">
        <v>34474</v>
      </c>
      <c r="D11" s="29">
        <v>31</v>
      </c>
      <c r="E11" s="22">
        <v>225765</v>
      </c>
      <c r="F11" s="30">
        <v>12739602.27</v>
      </c>
      <c r="G11" s="30">
        <f t="shared" si="0"/>
        <v>2356826.41995</v>
      </c>
      <c r="H11" s="24">
        <v>11840369.33</v>
      </c>
      <c r="I11" s="25">
        <v>9919553.53</v>
      </c>
    </row>
    <row r="12" spans="2:9" ht="12.75">
      <c r="B12" s="32" t="s">
        <v>25</v>
      </c>
      <c r="C12" s="33">
        <v>35258</v>
      </c>
      <c r="D12" s="29">
        <v>31</v>
      </c>
      <c r="E12" s="34">
        <v>154560</v>
      </c>
      <c r="F12" s="35">
        <v>11060312.99</v>
      </c>
      <c r="G12" s="35">
        <f t="shared" si="0"/>
        <v>2046157.90315</v>
      </c>
      <c r="H12" s="36">
        <v>9579828.91</v>
      </c>
      <c r="I12" s="37">
        <v>8439625.46</v>
      </c>
    </row>
    <row r="13" spans="2:9" ht="12.75">
      <c r="B13" s="32" t="s">
        <v>28</v>
      </c>
      <c r="C13" s="33">
        <v>34909</v>
      </c>
      <c r="D13" s="29">
        <v>31</v>
      </c>
      <c r="E13" s="34">
        <v>94421</v>
      </c>
      <c r="F13" s="35">
        <v>4920219.43</v>
      </c>
      <c r="G13" s="35">
        <f t="shared" si="0"/>
        <v>910240.5945499999</v>
      </c>
      <c r="H13" s="36">
        <v>4519751.61</v>
      </c>
      <c r="I13" s="37">
        <v>4751694.01</v>
      </c>
    </row>
    <row r="14" spans="2:9" ht="12.75">
      <c r="B14" s="32" t="s">
        <v>9</v>
      </c>
      <c r="C14" s="33">
        <v>34311</v>
      </c>
      <c r="D14" s="29">
        <v>31</v>
      </c>
      <c r="E14" s="34">
        <v>128844</v>
      </c>
      <c r="F14" s="35">
        <v>7551639.06</v>
      </c>
      <c r="G14" s="35">
        <f t="shared" si="0"/>
        <v>1397053.2260999999</v>
      </c>
      <c r="H14" s="36">
        <v>6701228.58</v>
      </c>
      <c r="I14" s="37">
        <v>8543809.16</v>
      </c>
    </row>
    <row r="15" spans="2:9" ht="12.75">
      <c r="B15" s="32" t="s">
        <v>21</v>
      </c>
      <c r="C15" s="33">
        <v>34266</v>
      </c>
      <c r="D15" s="29">
        <v>31</v>
      </c>
      <c r="E15" s="34">
        <v>76832</v>
      </c>
      <c r="F15" s="35">
        <v>3534999.74</v>
      </c>
      <c r="G15" s="35">
        <f>F15*0.185</f>
        <v>653974.9519</v>
      </c>
      <c r="H15" s="36">
        <v>2718351.16</v>
      </c>
      <c r="I15" s="37">
        <v>3357834.6</v>
      </c>
    </row>
    <row r="16" spans="1:9" s="26" customFormat="1" ht="12.75">
      <c r="A16" s="20"/>
      <c r="B16" s="27" t="s">
        <v>26</v>
      </c>
      <c r="C16" s="28">
        <v>34887</v>
      </c>
      <c r="D16" s="29">
        <v>31</v>
      </c>
      <c r="E16" s="22">
        <v>159766</v>
      </c>
      <c r="F16" s="30">
        <v>7506142.54</v>
      </c>
      <c r="G16" s="30">
        <f t="shared" si="0"/>
        <v>1388636.3699</v>
      </c>
      <c r="H16" s="24">
        <v>6997732.68</v>
      </c>
      <c r="I16" s="25">
        <v>7703699.36</v>
      </c>
    </row>
    <row r="17" spans="1:9" s="26" customFormat="1" ht="12.75">
      <c r="A17" s="20"/>
      <c r="B17" s="27" t="s">
        <v>12</v>
      </c>
      <c r="C17" s="28">
        <v>34552</v>
      </c>
      <c r="D17" s="29">
        <v>31</v>
      </c>
      <c r="E17" s="22">
        <v>175818</v>
      </c>
      <c r="F17" s="30">
        <v>9030352.18</v>
      </c>
      <c r="G17" s="30">
        <f t="shared" si="0"/>
        <v>1670615.1533</v>
      </c>
      <c r="H17" s="24">
        <v>8388240.99</v>
      </c>
      <c r="I17" s="25">
        <v>8237972.95</v>
      </c>
    </row>
    <row r="18" spans="1:9" s="26" customFormat="1" ht="12.75">
      <c r="A18" s="20"/>
      <c r="B18" s="27" t="s">
        <v>13</v>
      </c>
      <c r="C18" s="28">
        <v>34582</v>
      </c>
      <c r="D18" s="29">
        <v>31</v>
      </c>
      <c r="E18" s="22">
        <v>152453</v>
      </c>
      <c r="F18" s="30">
        <v>9524037.86</v>
      </c>
      <c r="G18" s="30">
        <f t="shared" si="0"/>
        <v>1761947.0040999998</v>
      </c>
      <c r="H18" s="24">
        <v>9444219.78</v>
      </c>
      <c r="I18" s="25">
        <v>10702166.96</v>
      </c>
    </row>
    <row r="19" spans="2:9" ht="12.75">
      <c r="B19" s="32" t="s">
        <v>30</v>
      </c>
      <c r="C19" s="33">
        <v>34607</v>
      </c>
      <c r="D19" s="29">
        <v>31</v>
      </c>
      <c r="E19" s="34">
        <v>92579</v>
      </c>
      <c r="F19" s="35">
        <v>4486103.68</v>
      </c>
      <c r="G19" s="35">
        <f t="shared" si="0"/>
        <v>829929.1808</v>
      </c>
      <c r="H19" s="36">
        <v>4491353.05</v>
      </c>
      <c r="I19" s="37">
        <v>3890431.88</v>
      </c>
    </row>
    <row r="20" spans="2:9" ht="13.5" thickBot="1">
      <c r="B20" s="38" t="s">
        <v>33</v>
      </c>
      <c r="C20" s="39">
        <v>34696</v>
      </c>
      <c r="D20" s="29">
        <v>31</v>
      </c>
      <c r="E20" s="34">
        <v>132263</v>
      </c>
      <c r="F20" s="40">
        <v>6597307.02</v>
      </c>
      <c r="G20" s="35">
        <f t="shared" si="0"/>
        <v>1220501.7987</v>
      </c>
      <c r="H20" s="41">
        <v>7744812.28</v>
      </c>
      <c r="I20" s="42">
        <v>6190166.85</v>
      </c>
    </row>
    <row r="21" spans="2:9" ht="13.5" thickBot="1">
      <c r="B21" s="43"/>
      <c r="C21" s="44" t="s">
        <v>15</v>
      </c>
      <c r="D21" s="43"/>
      <c r="E21" s="45">
        <f>SUM(E8:E20)</f>
        <v>2121874</v>
      </c>
      <c r="F21" s="46">
        <f>SUM(F8:F20)</f>
        <v>120574865.15999998</v>
      </c>
      <c r="G21" s="46">
        <f t="shared" si="0"/>
        <v>22306350.054599997</v>
      </c>
      <c r="H21" s="47">
        <v>112561753.99</v>
      </c>
      <c r="I21" s="48">
        <f>SUM(I8:I20)</f>
        <v>111375356.99999997</v>
      </c>
    </row>
    <row r="22" spans="8:9" ht="12.75">
      <c r="H22" s="49"/>
      <c r="I22" s="50"/>
    </row>
    <row r="24" spans="2:7" ht="12.75">
      <c r="B24" s="2" t="s">
        <v>0</v>
      </c>
      <c r="G24" s="4"/>
    </row>
    <row r="25" spans="2:7" ht="12.75">
      <c r="B25" s="2" t="s">
        <v>16</v>
      </c>
      <c r="G25" s="4"/>
    </row>
    <row r="26" spans="2:7" ht="12.75">
      <c r="B26" s="2" t="s">
        <v>17</v>
      </c>
      <c r="C26" s="52" t="s">
        <v>32</v>
      </c>
      <c r="D26" s="4"/>
      <c r="G26" s="53"/>
    </row>
    <row r="27" spans="4:7" ht="12.75">
      <c r="D27" s="54"/>
      <c r="E27" s="4"/>
      <c r="G27" s="55"/>
    </row>
    <row r="28" ht="13.5" thickBot="1">
      <c r="G28" s="55"/>
    </row>
    <row r="29" spans="1:7" ht="12.75">
      <c r="A29" s="4"/>
      <c r="B29" s="11"/>
      <c r="C29" s="12"/>
      <c r="D29" s="13" t="s">
        <v>18</v>
      </c>
      <c r="E29" s="13" t="s">
        <v>18</v>
      </c>
      <c r="F29" s="13" t="s">
        <v>18</v>
      </c>
      <c r="G29" s="55"/>
    </row>
    <row r="30" spans="1:7" ht="13.5" thickBot="1">
      <c r="A30" s="4"/>
      <c r="B30" s="16" t="s">
        <v>34</v>
      </c>
      <c r="C30" s="17" t="s">
        <v>35</v>
      </c>
      <c r="D30" s="16" t="s">
        <v>6</v>
      </c>
      <c r="E30" s="16" t="s">
        <v>19</v>
      </c>
      <c r="F30" s="16" t="s">
        <v>20</v>
      </c>
      <c r="G30" s="55"/>
    </row>
    <row r="31" spans="1:9" s="26" customFormat="1" ht="12.75">
      <c r="A31" s="31"/>
      <c r="B31" s="21" t="s">
        <v>14</v>
      </c>
      <c r="C31" s="12">
        <v>35342</v>
      </c>
      <c r="D31" s="56">
        <f>E8+809881</f>
        <v>1059313</v>
      </c>
      <c r="E31" s="23">
        <f>F8+34678784.59</f>
        <v>46696030</v>
      </c>
      <c r="F31" s="23">
        <f aca="true" t="shared" si="1" ref="F31:F43">0.185*E31</f>
        <v>8638765.55</v>
      </c>
      <c r="G31" s="57"/>
      <c r="H31" s="58"/>
      <c r="I31" s="59"/>
    </row>
    <row r="32" spans="1:9" s="26" customFormat="1" ht="12.75">
      <c r="A32" s="31"/>
      <c r="B32" s="27" t="s">
        <v>10</v>
      </c>
      <c r="C32" s="28">
        <v>34442</v>
      </c>
      <c r="D32" s="60">
        <f>E9+627014</f>
        <v>805855</v>
      </c>
      <c r="E32" s="30">
        <f>F9+36047557.59</f>
        <v>46982288.230000004</v>
      </c>
      <c r="F32" s="61">
        <f t="shared" si="1"/>
        <v>8691723.32255</v>
      </c>
      <c r="G32" s="57"/>
      <c r="H32" s="58"/>
      <c r="I32" s="59"/>
    </row>
    <row r="33" spans="1:9" s="26" customFormat="1" ht="12.75">
      <c r="A33" s="31"/>
      <c r="B33" s="27" t="s">
        <v>11</v>
      </c>
      <c r="C33" s="28">
        <v>34524</v>
      </c>
      <c r="D33" s="60">
        <f>E10+983947</f>
        <v>1284247</v>
      </c>
      <c r="E33" s="30">
        <f>F10+58836940.8</f>
        <v>79509113.14</v>
      </c>
      <c r="F33" s="61">
        <f t="shared" si="1"/>
        <v>14709185.9309</v>
      </c>
      <c r="G33" s="57"/>
      <c r="H33" s="58"/>
      <c r="I33" s="59"/>
    </row>
    <row r="34" spans="1:9" s="26" customFormat="1" ht="12.75">
      <c r="A34" s="31"/>
      <c r="B34" s="27" t="s">
        <v>27</v>
      </c>
      <c r="C34" s="28">
        <v>34474</v>
      </c>
      <c r="D34" s="60">
        <f>E11+691879</f>
        <v>917644</v>
      </c>
      <c r="E34" s="30">
        <f>F11+36541163.55</f>
        <v>49280765.81999999</v>
      </c>
      <c r="F34" s="61">
        <f t="shared" si="1"/>
        <v>9116941.676699998</v>
      </c>
      <c r="G34" s="57"/>
      <c r="H34" s="58"/>
      <c r="I34" s="59"/>
    </row>
    <row r="35" spans="1:7" ht="12.75">
      <c r="A35" s="4"/>
      <c r="B35" s="32" t="s">
        <v>25</v>
      </c>
      <c r="C35" s="33">
        <v>35258</v>
      </c>
      <c r="D35" s="62">
        <f>E12+478027</f>
        <v>632587</v>
      </c>
      <c r="E35" s="35">
        <f>F12+29368829.6</f>
        <v>40429142.59</v>
      </c>
      <c r="F35" s="63">
        <f t="shared" si="1"/>
        <v>7479391.37915</v>
      </c>
      <c r="G35" s="55"/>
    </row>
    <row r="36" spans="1:7" ht="12.75">
      <c r="A36" s="4"/>
      <c r="B36" s="32" t="s">
        <v>28</v>
      </c>
      <c r="C36" s="33">
        <v>34909</v>
      </c>
      <c r="D36" s="62">
        <f>E13+297164</f>
        <v>391585</v>
      </c>
      <c r="E36" s="35">
        <f>F13+13718735.38</f>
        <v>18638954.810000002</v>
      </c>
      <c r="F36" s="63">
        <f t="shared" si="1"/>
        <v>3448206.6398500004</v>
      </c>
      <c r="G36" s="53"/>
    </row>
    <row r="37" spans="1:7" ht="12.75">
      <c r="A37" s="4"/>
      <c r="B37" s="32" t="s">
        <v>9</v>
      </c>
      <c r="C37" s="33">
        <v>34311</v>
      </c>
      <c r="D37" s="62">
        <f>E14+437942</f>
        <v>566786</v>
      </c>
      <c r="E37" s="35">
        <f>F14+22202003.33</f>
        <v>29753642.389999997</v>
      </c>
      <c r="F37" s="63">
        <f t="shared" si="1"/>
        <v>5504423.842149999</v>
      </c>
      <c r="G37" s="4"/>
    </row>
    <row r="38" spans="1:7" ht="12.75">
      <c r="A38" s="4"/>
      <c r="B38" s="32" t="s">
        <v>21</v>
      </c>
      <c r="C38" s="33">
        <v>34266</v>
      </c>
      <c r="D38" s="62">
        <f>E15+260803</f>
        <v>337635</v>
      </c>
      <c r="E38" s="35">
        <f>F15+10310413.67</f>
        <v>13845413.41</v>
      </c>
      <c r="F38" s="63">
        <f t="shared" si="1"/>
        <v>2561401.48085</v>
      </c>
      <c r="G38" s="4"/>
    </row>
    <row r="39" spans="1:9" s="26" customFormat="1" ht="12.75">
      <c r="A39" s="31"/>
      <c r="B39" s="27" t="s">
        <v>26</v>
      </c>
      <c r="C39" s="28">
        <v>34887</v>
      </c>
      <c r="D39" s="60">
        <f>E16+496722</f>
        <v>656488</v>
      </c>
      <c r="E39" s="30">
        <f>F16+22883145.14</f>
        <v>30389287.68</v>
      </c>
      <c r="F39" s="61">
        <f t="shared" si="1"/>
        <v>5622018.2208</v>
      </c>
      <c r="G39" s="31"/>
      <c r="H39" s="58"/>
      <c r="I39" s="59"/>
    </row>
    <row r="40" spans="1:9" s="26" customFormat="1" ht="12.75">
      <c r="A40" s="31"/>
      <c r="B40" s="27" t="s">
        <v>12</v>
      </c>
      <c r="C40" s="28">
        <v>34552</v>
      </c>
      <c r="D40" s="60">
        <f>E17+536823</f>
        <v>712641</v>
      </c>
      <c r="E40" s="30">
        <f>F17+26876273.31</f>
        <v>35906625.489999995</v>
      </c>
      <c r="F40" s="61">
        <f t="shared" si="1"/>
        <v>6642725.715649999</v>
      </c>
      <c r="G40" s="31"/>
      <c r="H40" s="58"/>
      <c r="I40" s="59"/>
    </row>
    <row r="41" spans="1:9" s="26" customFormat="1" ht="12.75">
      <c r="A41" s="31"/>
      <c r="B41" s="27" t="s">
        <v>13</v>
      </c>
      <c r="C41" s="28">
        <v>34582</v>
      </c>
      <c r="D41" s="60">
        <f>E18+488468</f>
        <v>640921</v>
      </c>
      <c r="E41" s="30">
        <f>F18+30642035.71</f>
        <v>40166073.57</v>
      </c>
      <c r="F41" s="61">
        <f t="shared" si="1"/>
        <v>7430723.61045</v>
      </c>
      <c r="G41" s="31"/>
      <c r="H41" s="58"/>
      <c r="I41" s="59"/>
    </row>
    <row r="42" spans="1:7" ht="12.75">
      <c r="A42" s="4"/>
      <c r="B42" s="32" t="s">
        <v>29</v>
      </c>
      <c r="C42" s="33">
        <v>34607</v>
      </c>
      <c r="D42" s="62">
        <f>E19+276107</f>
        <v>368686</v>
      </c>
      <c r="E42" s="35">
        <f>F19+14855160.55</f>
        <v>19341264.23</v>
      </c>
      <c r="F42" s="63">
        <f t="shared" si="1"/>
        <v>3578133.88255</v>
      </c>
      <c r="G42" s="4"/>
    </row>
    <row r="43" spans="1:7" ht="13.5" thickBot="1">
      <c r="A43" s="4"/>
      <c r="B43" s="38" t="s">
        <v>33</v>
      </c>
      <c r="C43" s="39">
        <v>34696</v>
      </c>
      <c r="D43" s="64">
        <f>E20+408651</f>
        <v>540914</v>
      </c>
      <c r="E43" s="40">
        <f>F20+23292414.29</f>
        <v>29889721.31</v>
      </c>
      <c r="F43" s="65">
        <f t="shared" si="1"/>
        <v>5529598.44235</v>
      </c>
      <c r="G43" s="4"/>
    </row>
    <row r="44" spans="1:7" ht="13.5" thickBot="1">
      <c r="A44" s="4"/>
      <c r="B44" s="66"/>
      <c r="C44" s="67"/>
      <c r="D44" s="45">
        <f>SUM(D31:D43)</f>
        <v>8915302</v>
      </c>
      <c r="E44" s="46">
        <f>SUM(E31:E43)</f>
        <v>480828322.6700001</v>
      </c>
      <c r="F44" s="46">
        <f>SUM(F31:F43)</f>
        <v>88953239.69394998</v>
      </c>
      <c r="G44" s="4"/>
    </row>
    <row r="45" spans="1:7" ht="12.75">
      <c r="A45" s="4"/>
      <c r="G45" s="4"/>
    </row>
    <row r="47" spans="2:7" ht="12.75">
      <c r="B47" s="7"/>
      <c r="C47" s="7"/>
      <c r="D47" s="7"/>
      <c r="E47" s="7"/>
      <c r="F47" s="7"/>
      <c r="G47" s="4"/>
    </row>
    <row r="48" spans="2:7" ht="12.75">
      <c r="B48" s="7"/>
      <c r="C48" s="7"/>
      <c r="D48" s="7"/>
      <c r="E48" s="7"/>
      <c r="F48" s="7"/>
      <c r="G48" s="4"/>
    </row>
    <row r="49" spans="2:6" ht="12.75">
      <c r="B49" s="7"/>
      <c r="C49" s="7"/>
      <c r="D49" s="7"/>
      <c r="E49" s="7"/>
      <c r="F49" s="7"/>
    </row>
    <row r="50" spans="1:2" ht="12.75">
      <c r="A50" s="51"/>
      <c r="B50" s="4"/>
    </row>
    <row r="51" ht="12.75">
      <c r="A51" s="4"/>
    </row>
  </sheetData>
  <printOptions horizontalCentered="1"/>
  <pageMargins left="0.5" right="0.5" top="1" bottom="1" header="0.5" footer="0.5"/>
  <pageSetup horizontalDpi="300" verticalDpi="300" orientation="landscape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2002-04-29T15:36:14Z</cp:lastPrinted>
  <dcterms:created xsi:type="dcterms:W3CDTF">1998-04-06T18:16:31Z</dcterms:created>
  <dcterms:modified xsi:type="dcterms:W3CDTF">2002-04-29T15:36:49Z</dcterms:modified>
  <cp:category/>
  <cp:version/>
  <cp:contentType/>
  <cp:contentStatus/>
</cp:coreProperties>
</file>