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2\"/>
    </mc:Choice>
  </mc:AlternateContent>
  <xr:revisionPtr revIDLastSave="0" documentId="13_ncr:1_{E61E7E47-FD47-4213-AEBE-43E4F1F07922}" xr6:coauthVersionLast="47" xr6:coauthVersionMax="47" xr10:uidLastSave="{00000000-0000-0000-0000-000000000000}"/>
  <bookViews>
    <workbookView xWindow="2868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E10" i="1"/>
  <c r="F10" i="1"/>
  <c r="N17" i="1"/>
  <c r="M17" i="1"/>
  <c r="L17" i="1"/>
  <c r="K17" i="1"/>
  <c r="J17" i="1"/>
  <c r="I17" i="1"/>
  <c r="D17" i="1"/>
  <c r="E17" i="1"/>
  <c r="F17" i="1"/>
  <c r="C17"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H14"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<sst xmlns="http://schemas.openxmlformats.org/spreadsheetml/2006/main" count="106" uniqueCount="27">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</sst>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89">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40" fontId="20" fillId="0" borderId="0" xfId="0" applyNumberFormat="1" applyFont="1"/>
    <xf numFmtId="40" fontId="5" fillId="0" borderId="0" xfId="0" applyNumberFormat="1" applyFont="1"/>
    <xf numFmtId="0" fontId="11" fillId="0" borderId="0" xfId="0" applyFont="1" applyAlignment="1">
      <alignment horizontal="center" wrapText="1"/>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38" fontId="8" fillId="3" borderId="2" xfId="0" applyNumberFormat="1" applyFont="1" applyFill="1" applyBorder="1"/>
    <xf numFmtId="164" fontId="8" fillId="3" borderId="0" xfId="0" applyNumberFormat="1" applyFont="1" applyFill="1" applyAlignment="1">
      <alignment horizontal="center"/>
    </xf>
    <xf numFmtId="164" fontId="8" fillId="3" borderId="2" xfId="0" applyNumberFormat="1" applyFont="1" applyFill="1" applyBorder="1" applyAlignment="1">
      <alignment horizontal="center"/>
    </xf>
    <xf numFmtId="0" fontId="19" fillId="0" borderId="0" xfId="0" applyFont="1" applyAlignment="1">
      <alignment horizontal="left"/>
    </xf>
    <xf numFmtId="0" fontId="2" fillId="0" borderId="0" xfId="0" applyFont="1" applyAlignment="1">
      <alignment horizontal="center"/>
    </xf>
    <xf numFmtId="38" fontId="8" fillId="3" borderId="3" xfId="0" applyNumberFormat="1" applyFont="1" applyFill="1" applyBorder="1"/>
    <xf numFmtId="164" fontId="8" fillId="3" borderId="3" xfId="0" applyNumberFormat="1" applyFont="1" applyFill="1" applyBorder="1" applyAlignment="1">
      <alignment horizontal="center" wrapText="1"/>
    </xf>
    <xf numFmtId="164" fontId="8" fillId="3" borderId="3" xfId="0" applyNumberFormat="1" applyFont="1" applyFill="1" applyBorder="1" applyAlignment="1">
      <alignment horizontal="center"/>
    </xf>
    <xf numFmtId="0" fontId="11" fillId="0" borderId="0" xfId="0" applyFont="1" applyAlignment="1">
      <alignment horizontal="center" wrapText="1"/>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7" sqref="C17:C18"/>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8" t="s">
        <v>0</v>
      </c>
      <c r="C1" s="88" t="s">
        <v>1</v>
      </c>
      <c r="D1" s="88" t="s">
        <v>2</v>
      </c>
      <c r="E1" s="88" t="s">
        <v>3</v>
      </c>
      <c r="F1" s="88" t="s">
        <v>4</v>
      </c>
      <c r="G1" s="88" t="s">
        <v>5</v>
      </c>
      <c r="H1" s="88" t="s">
        <v>6</v>
      </c>
      <c r="I1" s="84" t="s">
        <v>7</v>
      </c>
      <c r="J1" s="84"/>
      <c r="K1" s="84"/>
      <c r="L1" s="84"/>
      <c r="M1" s="84"/>
      <c r="N1" s="84"/>
    </row>
    <row r="2" spans="1:15" ht="20.25" customHeight="1" x14ac:dyDescent="0.25">
      <c r="A2" s="75" t="s">
        <v>26</v>
      </c>
      <c r="B2" s="88"/>
      <c r="C2" s="88"/>
      <c r="D2" s="88"/>
      <c r="E2" s="88"/>
      <c r="F2" s="88"/>
      <c r="G2" s="88"/>
      <c r="H2" s="88"/>
      <c r="I2" s="75" t="s">
        <v>8</v>
      </c>
      <c r="J2" s="75" t="s">
        <v>9</v>
      </c>
      <c r="K2" s="75" t="s">
        <v>10</v>
      </c>
      <c r="L2" s="75" t="s">
        <v>11</v>
      </c>
      <c r="M2" s="75" t="s">
        <v>12</v>
      </c>
      <c r="N2" s="75" t="s">
        <v>13</v>
      </c>
    </row>
    <row r="3" spans="1:15" ht="15.75" x14ac:dyDescent="0.2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25">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x14ac:dyDescent="0.3">
      <c r="A7" s="28">
        <v>45962</v>
      </c>
      <c r="B7" s="29">
        <f>'FY26'!B6</f>
        <v>8.8804910944347074E-2</v>
      </c>
      <c r="C7" s="23">
        <f>'FY26'!C6</f>
        <v>414649231.98000002</v>
      </c>
      <c r="D7" s="23">
        <f>'FY26'!D6</f>
        <v>-1032330.77</v>
      </c>
      <c r="E7" s="23">
        <f>'FY26'!E6</f>
        <v>60190699.789999999</v>
      </c>
      <c r="F7" s="23">
        <f>'FY26'!F6</f>
        <v>12941000.449999999</v>
      </c>
      <c r="G7" s="15">
        <f t="shared" si="0"/>
        <v>0.1451605239990007</v>
      </c>
      <c r="H7" s="30">
        <f>'FY26'!H6</f>
        <v>0.14962721005456917</v>
      </c>
      <c r="I7" s="20">
        <f>'FY26'!I6</f>
        <v>-546710.67000000004</v>
      </c>
      <c r="J7" s="20">
        <f>'FY26'!J6</f>
        <v>3651972.91</v>
      </c>
      <c r="K7" s="20">
        <f>'FY26'!K6</f>
        <v>5174871.0999999996</v>
      </c>
      <c r="L7" s="20">
        <f>'FY26'!L6</f>
        <v>506088.61</v>
      </c>
      <c r="M7" s="20">
        <f>'FY26'!M6</f>
        <v>47243092.140000001</v>
      </c>
      <c r="N7" s="20">
        <f>'FY26'!N6</f>
        <v>4637359.87</v>
      </c>
    </row>
    <row r="8" spans="1:15" ht="15.75" customHeight="1" x14ac:dyDescent="0.25">
      <c r="A8" s="28">
        <v>45992</v>
      </c>
      <c r="B8" s="29">
        <f>'FY26'!B7</f>
        <v>3.0473063161314803E-2</v>
      </c>
      <c r="C8" s="23">
        <f>'FY26'!C7</f>
        <v>373352043.27999997</v>
      </c>
      <c r="D8" s="23">
        <f>'FY26'!D7</f>
        <v>-1955039.23</v>
      </c>
      <c r="E8" s="23">
        <f>'FY26'!E7</f>
        <v>57712404.479999997</v>
      </c>
      <c r="F8" s="23">
        <f>'FY26'!F7</f>
        <v>12408166.960000001</v>
      </c>
      <c r="G8" s="15">
        <f t="shared" si="0"/>
        <v>0.15457905084161511</v>
      </c>
      <c r="H8" s="30">
        <f>'FY26'!H7</f>
        <v>0.6496135624093371</v>
      </c>
      <c r="I8" s="20">
        <f>'FY26'!I7</f>
        <v>6398.08</v>
      </c>
      <c r="J8" s="20">
        <f>'FY26'!J7</f>
        <v>3997063.75</v>
      </c>
      <c r="K8" s="20">
        <f>'FY26'!K7</f>
        <v>6859732.7599999998</v>
      </c>
      <c r="L8" s="20">
        <f>'FY26'!L7</f>
        <v>219336.13</v>
      </c>
      <c r="M8" s="20">
        <f>'FY26'!M7</f>
        <v>42539638.640000001</v>
      </c>
      <c r="N8" s="20">
        <f>'FY26'!N7</f>
        <v>4353470.8499999996</v>
      </c>
    </row>
    <row r="9" spans="1:15" ht="15.75" customHeight="1" x14ac:dyDescent="0.25">
      <c r="A9" s="28">
        <v>46023</v>
      </c>
      <c r="B9" s="29">
        <f>'FY26'!B8</f>
        <v>-3.4228840408571581E-3</v>
      </c>
      <c r="C9" s="23">
        <f>'FY26'!C8</f>
        <v>358845556</v>
      </c>
      <c r="D9" s="23">
        <f>'FY26'!D8</f>
        <v>-11984036</v>
      </c>
      <c r="E9" s="23">
        <f>'FY26'!E8</f>
        <v>40028701</v>
      </c>
      <c r="F9" s="23">
        <f>'FY26'!F8</f>
        <v>8606171</v>
      </c>
      <c r="G9" s="15">
        <f t="shared" si="0"/>
        <v>0.11154854875783943</v>
      </c>
      <c r="H9" s="30">
        <f>'FY26'!H8</f>
        <v>2.0434427634978249E-2</v>
      </c>
      <c r="I9" s="20">
        <f>'FY26'!I8</f>
        <v>48632</v>
      </c>
      <c r="J9" s="20">
        <f>'FY26'!J8</f>
        <v>4275159</v>
      </c>
      <c r="K9" s="20">
        <f>'FY26'!K8</f>
        <v>5504373</v>
      </c>
      <c r="L9" s="20">
        <f>'FY26'!L8</f>
        <v>378446</v>
      </c>
      <c r="M9" s="20">
        <f>'FY26'!M8</f>
        <v>27616649</v>
      </c>
      <c r="N9" s="20">
        <f>'FY26'!N8</f>
        <v>5515960</v>
      </c>
      <c r="O9" s="27"/>
    </row>
    <row r="10" spans="1:15" ht="15.75" customHeight="1" x14ac:dyDescent="0.3">
      <c r="A10" s="12">
        <v>46054</v>
      </c>
      <c r="B10" s="17">
        <f>'FY26'!B9</f>
        <v>-0.18642387336138885</v>
      </c>
      <c r="C10" s="35">
        <f>'FY26'!C9</f>
        <v>289398361.55000001</v>
      </c>
      <c r="D10" s="35">
        <f>'FY26'!D9</f>
        <v>-5190417.25</v>
      </c>
      <c r="E10" s="35">
        <f>'FY26'!E9</f>
        <v>31659078.57</v>
      </c>
      <c r="F10" s="35">
        <f>'FY26'!F9</f>
        <v>6806701.8899999997</v>
      </c>
      <c r="G10" s="11">
        <f t="shared" si="0"/>
        <v>0.10939619146575641</v>
      </c>
      <c r="H10" s="22">
        <f>'FY26'!H9</f>
        <v>-0.29737251161968242</v>
      </c>
      <c r="I10" s="10">
        <f>'FY26'!I9</f>
        <v>4351150.13</v>
      </c>
      <c r="J10" s="10">
        <f>'FY26'!J9</f>
        <v>796258.51</v>
      </c>
      <c r="K10" s="10">
        <f>'FY26'!K9</f>
        <v>473165.35</v>
      </c>
      <c r="L10" s="10">
        <f>'FY26'!L9</f>
        <v>23614321</v>
      </c>
      <c r="M10" s="10">
        <f>'FY26'!M9</f>
        <v>4584280.0999999996</v>
      </c>
      <c r="N10" s="10">
        <f>'FY26'!N9</f>
        <v>0</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77">
        <f>(C15-C17)/C17</f>
        <v>6.8569283542936843E-2</v>
      </c>
      <c r="C15" s="79">
        <f>SUM(C3:C14)</f>
        <v>2699982814.46</v>
      </c>
      <c r="D15" s="79">
        <f>SUM(D3:D14)</f>
        <v>-24591626.449999999</v>
      </c>
      <c r="E15" s="79">
        <f>SUM(E3:E14)</f>
        <v>342047648.57000011</v>
      </c>
      <c r="F15" s="79">
        <f>SUM(F3:F14)</f>
        <v>71581729.817850024</v>
      </c>
      <c r="G15" s="81">
        <f t="shared" si="0"/>
        <v>0.12668512063785489</v>
      </c>
      <c r="H15" s="77">
        <f>(E15-E17)/E17</f>
        <v>0.11856336903563118</v>
      </c>
      <c r="I15" s="79">
        <f t="shared" ref="I15:N15" si="1">SUM(I3:I14)</f>
        <v>13452872.62978033</v>
      </c>
      <c r="J15" s="79">
        <f t="shared" si="1"/>
        <v>18910980.124382529</v>
      </c>
      <c r="K15" s="79">
        <f t="shared" si="1"/>
        <v>32577139.011428386</v>
      </c>
      <c r="L15" s="79">
        <f t="shared" si="1"/>
        <v>26389561.131648529</v>
      </c>
      <c r="M15" s="79">
        <f t="shared" si="1"/>
        <v>217776248.67815724</v>
      </c>
      <c r="N15" s="79">
        <f t="shared" si="1"/>
        <v>40876590.374590226</v>
      </c>
    </row>
    <row r="16" spans="1:15" ht="18.75" customHeight="1" thickBot="1" x14ac:dyDescent="0.3">
      <c r="A16" s="16" t="str">
        <f>A2</f>
        <v>February</v>
      </c>
      <c r="B16" s="78"/>
      <c r="C16" s="80"/>
      <c r="D16" s="80"/>
      <c r="E16" s="80"/>
      <c r="F16" s="80"/>
      <c r="G16" s="82"/>
      <c r="H16" s="78"/>
      <c r="I16" s="80"/>
      <c r="J16" s="80"/>
      <c r="K16" s="80"/>
      <c r="L16" s="80"/>
      <c r="M16" s="80"/>
      <c r="N16" s="80"/>
    </row>
    <row r="17" spans="1:14" ht="36.75" customHeight="1" thickTop="1" x14ac:dyDescent="0.25">
      <c r="A17" s="18" t="s">
        <v>15</v>
      </c>
      <c r="B17" s="86"/>
      <c r="C17" s="85">
        <f>SUM(C21:C28)</f>
        <v>2526726957.29</v>
      </c>
      <c r="D17" s="85">
        <f t="shared" ref="D17:F17" si="2">SUM(D21:D28)</f>
        <v>-27715394.649999999</v>
      </c>
      <c r="E17" s="85">
        <f t="shared" si="2"/>
        <v>305791927.43000007</v>
      </c>
      <c r="F17" s="85">
        <f t="shared" si="2"/>
        <v>46932231.910000004</v>
      </c>
      <c r="G17" s="87">
        <f>E17/C17</f>
        <v>0.12102294098210448</v>
      </c>
      <c r="H17" s="86"/>
      <c r="I17" s="85">
        <f t="shared" ref="I17:N17" si="3">SUM(I21:I28)</f>
        <v>8300117.6099999985</v>
      </c>
      <c r="J17" s="85">
        <f t="shared" si="3"/>
        <v>26410067.240000002</v>
      </c>
      <c r="K17" s="85">
        <f t="shared" si="3"/>
        <v>26563346.370000001</v>
      </c>
      <c r="L17" s="85">
        <f t="shared" si="3"/>
        <v>3941768.12</v>
      </c>
      <c r="M17" s="85">
        <f t="shared" si="3"/>
        <v>200708307.57999998</v>
      </c>
      <c r="N17" s="85">
        <f t="shared" si="3"/>
        <v>46993131.439999998</v>
      </c>
    </row>
    <row r="18" spans="1:14" ht="17.25" customHeight="1" thickBot="1" x14ac:dyDescent="0.3">
      <c r="A18" s="16" t="str">
        <f>A2</f>
        <v>February</v>
      </c>
      <c r="B18" s="78"/>
      <c r="C18" s="80"/>
      <c r="D18" s="80"/>
      <c r="E18" s="80"/>
      <c r="F18" s="80"/>
      <c r="G18" s="82"/>
      <c r="H18" s="78"/>
      <c r="I18" s="80"/>
      <c r="J18" s="80"/>
      <c r="K18" s="80"/>
      <c r="L18" s="80"/>
      <c r="M18" s="80"/>
      <c r="N18" s="80"/>
    </row>
    <row r="19" spans="1:14" ht="17.25" customHeight="1" thickTop="1" thickBot="1" x14ac:dyDescent="0.35">
      <c r="A19" s="83"/>
      <c r="B19" s="83"/>
      <c r="C19" s="83"/>
      <c r="D19" s="83"/>
      <c r="E19" s="83"/>
      <c r="F19" s="83"/>
      <c r="G19" s="83"/>
      <c r="H19" s="83"/>
      <c r="I19" s="83"/>
      <c r="J19" s="83"/>
      <c r="K19" s="83"/>
      <c r="L19" s="13"/>
      <c r="M19" s="13"/>
      <c r="N19" s="13"/>
    </row>
    <row r="20" spans="1:14" ht="78.75" customHeight="1" x14ac:dyDescent="0.25">
      <c r="A20" s="59"/>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x14ac:dyDescent="0.25">
      <c r="A22" s="62">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x14ac:dyDescent="0.25">
      <c r="A23" s="62">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x14ac:dyDescent="0.25">
      <c r="A24" s="62">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x14ac:dyDescent="0.25">
      <c r="A25" s="62">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customHeight="1" x14ac:dyDescent="0.25">
      <c r="A26" s="62">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customHeight="1" x14ac:dyDescent="0.25">
      <c r="A27" s="62">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customHeight="1" x14ac:dyDescent="0.25">
      <c r="A28" s="62">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hidden="1" customHeight="1" x14ac:dyDescent="0.25">
      <c r="A29" s="62">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hidden="1" customHeight="1" x14ac:dyDescent="0.25">
      <c r="A30" s="62">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hidden="1" customHeight="1" x14ac:dyDescent="0.25">
      <c r="A31" s="62">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x14ac:dyDescent="0.3">
      <c r="A32" s="64">
        <v>45809</v>
      </c>
      <c r="B32" s="65">
        <f>'FY25'!B13</f>
        <v>0.18243652327850515</v>
      </c>
      <c r="C32" s="66">
        <f>'FY25'!C13</f>
        <v>231550534.62000006</v>
      </c>
      <c r="D32" s="66">
        <f>'FY25'!D13</f>
        <v>-1533286.5299999998</v>
      </c>
      <c r="E32" s="66">
        <f>'FY25'!E13</f>
        <v>30726062.91</v>
      </c>
      <c r="F32" s="66">
        <f>'FY25'!F13</f>
        <v>4608909.4400000004</v>
      </c>
      <c r="G32" s="67">
        <f t="shared" si="4"/>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16</v>
      </c>
      <c r="B34" s="21">
        <f>(C34-C35)/C35</f>
        <v>-0.27609950844258074</v>
      </c>
      <c r="C34" s="27">
        <f>'FY26'!C14</f>
        <v>2699982814.46</v>
      </c>
      <c r="D34" s="27">
        <f>'FY26'!D14</f>
        <v>-24591626.449999999</v>
      </c>
      <c r="E34" s="27">
        <f>'FY26'!E14</f>
        <v>342047648.57000011</v>
      </c>
      <c r="F34" s="27">
        <f>'FY26'!F14</f>
        <v>71581729.817850024</v>
      </c>
      <c r="G34" s="15">
        <f t="shared" ref="G34:G39" si="5">E34/C34</f>
        <v>0.12668512063785489</v>
      </c>
      <c r="H34" s="21">
        <f>(E34-E35)/E35</f>
        <v>-0.22867771369832682</v>
      </c>
      <c r="I34" s="27">
        <f>'FY26'!I14</f>
        <v>13452872.62978033</v>
      </c>
      <c r="J34" s="27">
        <f>'FY26'!J14</f>
        <v>18910980.124382529</v>
      </c>
      <c r="K34" s="27">
        <f>'FY26'!K14</f>
        <v>32577139.011428386</v>
      </c>
      <c r="L34" s="27">
        <f>'FY26'!L14</f>
        <v>26389561.131648529</v>
      </c>
      <c r="M34" s="27">
        <f>'FY26'!M14</f>
        <v>217776248.67815724</v>
      </c>
      <c r="N34" s="27">
        <f>'FY26'!N14</f>
        <v>40876590.374590226</v>
      </c>
    </row>
    <row r="35" spans="1:14" ht="15.75" x14ac:dyDescent="0.25">
      <c r="A35" s="69"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70"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70"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70"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70" t="s">
        <v>21</v>
      </c>
      <c r="B39" s="57"/>
      <c r="C39" s="44">
        <f>SUM(C35:C38)</f>
        <v>9888189400.7999954</v>
      </c>
      <c r="D39" s="44">
        <f t="shared" ref="D39:N39" si="6">SUM(D35:D38)</f>
        <v>-119365983.21000001</v>
      </c>
      <c r="E39" s="44">
        <f t="shared" si="6"/>
        <v>1092851548.3995216</v>
      </c>
      <c r="F39" s="44">
        <f t="shared" si="6"/>
        <v>168320330.94892827</v>
      </c>
      <c r="G39" s="45">
        <f t="shared" si="5"/>
        <v>0.11052089559602341</v>
      </c>
      <c r="H39" s="44"/>
      <c r="I39" s="44">
        <f t="shared" si="6"/>
        <v>-4674349.5211424474</v>
      </c>
      <c r="J39" s="44">
        <f t="shared" si="6"/>
        <v>119452157.94086978</v>
      </c>
      <c r="K39" s="44">
        <f t="shared" si="6"/>
        <v>92440926.27758193</v>
      </c>
      <c r="L39" s="44">
        <f t="shared" si="6"/>
        <v>17729729.109349869</v>
      </c>
      <c r="M39" s="44">
        <f t="shared" si="6"/>
        <v>770482711.00107682</v>
      </c>
      <c r="N39" s="44">
        <f t="shared" si="6"/>
        <v>121435829.67179099</v>
      </c>
    </row>
    <row r="40" spans="1:14" ht="16.5" thickTop="1" x14ac:dyDescent="0.25">
      <c r="A40" s="70"/>
      <c r="B40" s="7"/>
      <c r="C40" s="7"/>
      <c r="D40" s="9"/>
      <c r="E40" s="9"/>
      <c r="F40" s="7"/>
      <c r="N40" s="6"/>
    </row>
    <row r="41" spans="1:14" ht="15.75" x14ac:dyDescent="0.25">
      <c r="A41" s="69">
        <v>2025</v>
      </c>
      <c r="B41" s="21">
        <f>(C41-C42)/C42</f>
        <v>0.16830685199224013</v>
      </c>
      <c r="C41" s="20">
        <f>SUM('FY25'!C8:C13,'FY26'!C2:C7)</f>
        <v>3970572133.4200001</v>
      </c>
      <c r="D41" s="20">
        <f>SUM('FY25'!D8:D13,'FY26'!D2:D7)</f>
        <v>-35950891.380000003</v>
      </c>
      <c r="E41" s="20">
        <f>SUM('FY25'!E8:E13,'FY26'!E2:E7)</f>
        <v>492309383.90000021</v>
      </c>
      <c r="F41" s="20">
        <f>SUM('FY25'!F8:F13,'FY26'!F2:F7)</f>
        <v>89853429.137850046</v>
      </c>
      <c r="G41" s="15">
        <f>E41/C41</f>
        <v>0.12398953283237699</v>
      </c>
      <c r="H41" s="21">
        <f>(E41-E42)/E42</f>
        <v>0.19938816792123662</v>
      </c>
      <c r="I41" s="20">
        <f>SUM('FY25'!I8:I13,'FY26'!I2:I7)</f>
        <v>16015332.479780328</v>
      </c>
      <c r="J41" s="20">
        <f>SUM('FY25'!J8:J13,'FY26'!J2:J7)</f>
        <v>42107944.304382533</v>
      </c>
      <c r="K41" s="20">
        <f>SUM('FY25'!K8:K13,'FY26'!K2:K7)</f>
        <v>29760387.941428386</v>
      </c>
      <c r="L41" s="20">
        <f>SUM('FY25'!L8:L13,'FY26'!L2:L7)</f>
        <v>5832408.4316485301</v>
      </c>
      <c r="M41" s="20">
        <f>SUM('FY25'!M8:M13,'FY26'!M2:M7)</f>
        <v>341673768.32815725</v>
      </c>
      <c r="N41" s="20">
        <f>SUM('FY25'!N8:N13,'FY26'!N2:N7)</f>
        <v>67787100.364590213</v>
      </c>
    </row>
    <row r="42" spans="1:14" ht="15.75" x14ac:dyDescent="0.2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x14ac:dyDescent="0.2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9" t="s">
        <v>21</v>
      </c>
      <c r="B45" s="37"/>
      <c r="C45" s="44">
        <f>SUM(C41:C44)</f>
        <v>11939928297.709997</v>
      </c>
      <c r="D45" s="44">
        <f t="shared" ref="D45:F45" si="7">SUM(D41:D44)</f>
        <v>-126783156.40999998</v>
      </c>
      <c r="E45" s="44">
        <f t="shared" si="7"/>
        <v>1363211417.3995218</v>
      </c>
      <c r="F45" s="44">
        <f t="shared" si="7"/>
        <v>224489187.8767783</v>
      </c>
      <c r="G45" s="37"/>
      <c r="H45" s="37"/>
      <c r="I45" s="44">
        <f t="shared" ref="I45" si="8">SUM(I41:I44)</f>
        <v>4378740.9786378816</v>
      </c>
      <c r="J45" s="44">
        <f t="shared" ref="J45" si="9">SUM(J41:J44)</f>
        <v>133291720.55525233</v>
      </c>
      <c r="K45" s="44">
        <f t="shared" ref="K45" si="10">SUM(K41:K44)</f>
        <v>119040526.93901032</v>
      </c>
      <c r="L45" s="44">
        <f t="shared" ref="L45" si="11">SUM(L41:L44)</f>
        <v>20126523.240998399</v>
      </c>
      <c r="M45" s="44">
        <f t="shared" ref="M45" si="12">SUM(M41:M44)</f>
        <v>956058030.579234</v>
      </c>
      <c r="N45" s="44">
        <f t="shared" ref="N45" si="13">SUM(N41:N44)</f>
        <v>156796460.04638121</v>
      </c>
    </row>
    <row r="46" spans="1:14" ht="16.5" thickTop="1" x14ac:dyDescent="0.25">
      <c r="A46" s="7"/>
      <c r="C46" s="8"/>
      <c r="D46" s="8"/>
      <c r="F46" s="7"/>
      <c r="J46" s="6"/>
      <c r="K46" s="6"/>
      <c r="L46" s="6"/>
      <c r="M46" s="6"/>
      <c r="N46" s="6"/>
    </row>
    <row r="47" spans="1:14" ht="15" customHeight="1" x14ac:dyDescent="0.25">
      <c r="A47" s="76" t="s">
        <v>22</v>
      </c>
      <c r="B47" s="76"/>
      <c r="C47" s="76"/>
      <c r="D47" s="76"/>
      <c r="E47" s="76"/>
      <c r="F47" s="76"/>
      <c r="G47" s="76"/>
      <c r="I47" s="76" t="s">
        <v>23</v>
      </c>
      <c r="J47" s="76"/>
      <c r="K47" s="76"/>
      <c r="L47" s="76"/>
      <c r="M47" s="76"/>
      <c r="N47" s="76"/>
    </row>
    <row r="48" spans="1:14" x14ac:dyDescent="0.25">
      <c r="A48" s="76"/>
      <c r="B48" s="76"/>
      <c r="C48" s="76"/>
      <c r="D48" s="76"/>
      <c r="E48" s="76"/>
      <c r="F48" s="76"/>
      <c r="G48" s="76"/>
      <c r="I48" s="76"/>
      <c r="J48" s="76"/>
      <c r="K48" s="76"/>
      <c r="L48" s="76"/>
      <c r="M48" s="76"/>
      <c r="N48" s="76"/>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H1:H2"/>
    <mergeCell ref="B1:B2"/>
    <mergeCell ref="C1:C2"/>
    <mergeCell ref="D1:D2"/>
    <mergeCell ref="E1:E2"/>
    <mergeCell ref="F1:F2"/>
    <mergeCell ref="G1:G2"/>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9" sqref="I9:M9"/>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x14ac:dyDescent="0.25">
      <c r="A3" s="28">
        <v>45870</v>
      </c>
      <c r="B3" s="29">
        <f>(C3-'FY25'!C3)/'FY25'!C3</f>
        <v>0.21466475750053415</v>
      </c>
      <c r="C3" s="73">
        <v>251770106.1800001</v>
      </c>
      <c r="D3" s="73">
        <v>-784678.72999999928</v>
      </c>
      <c r="E3" s="73">
        <v>30229019.990000155</v>
      </c>
      <c r="F3" s="74">
        <v>6499239.2978500333</v>
      </c>
      <c r="G3" s="15">
        <f t="shared" si="0"/>
        <v>0.12006596195494421</v>
      </c>
      <c r="H3" s="30">
        <f>(E3-'FY25'!E3)/'FY25'!E3</f>
        <v>0.34940064422904449</v>
      </c>
      <c r="I3" s="74">
        <v>2970211.7397803282</v>
      </c>
      <c r="J3" s="74">
        <v>1371611.0543825289</v>
      </c>
      <c r="K3" s="74">
        <v>344356.98142838536</v>
      </c>
      <c r="L3" s="74">
        <v>404275.76164853032</v>
      </c>
      <c r="M3" s="74">
        <v>19920907.388157275</v>
      </c>
      <c r="N3" s="74">
        <v>5467639.2045902265</v>
      </c>
    </row>
    <row r="4" spans="1:14" ht="15.75" x14ac:dyDescent="0.2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x14ac:dyDescent="0.2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x14ac:dyDescent="0.25">
      <c r="A6" s="28">
        <v>45962</v>
      </c>
      <c r="B6" s="29">
        <f>(C6-'FY25'!C6)/'FY25'!C6</f>
        <v>8.8804910944347074E-2</v>
      </c>
      <c r="C6" s="72">
        <v>414649231.98000002</v>
      </c>
      <c r="D6" s="72">
        <v>-1032330.77</v>
      </c>
      <c r="E6" s="72">
        <v>60190699.789999999</v>
      </c>
      <c r="F6" s="72">
        <v>12941000.449999999</v>
      </c>
      <c r="G6" s="15">
        <f t="shared" si="0"/>
        <v>0.1451605239990007</v>
      </c>
      <c r="H6" s="30">
        <f>(E6-'FY25'!E6)/'FY25'!E6</f>
        <v>0.14962721005456917</v>
      </c>
      <c r="I6" s="72">
        <v>-546710.67000000004</v>
      </c>
      <c r="J6" s="72">
        <v>3651972.91</v>
      </c>
      <c r="K6" s="72">
        <v>5174871.0999999996</v>
      </c>
      <c r="L6" s="72">
        <v>506088.61</v>
      </c>
      <c r="M6" s="72">
        <v>47243092.140000001</v>
      </c>
      <c r="N6" s="72">
        <v>4637359.87</v>
      </c>
    </row>
    <row r="7" spans="1:14" ht="15.75" x14ac:dyDescent="0.25">
      <c r="A7" s="28">
        <v>45992</v>
      </c>
      <c r="B7" s="29">
        <f>(C7-'FY25'!C7)/'FY25'!C7</f>
        <v>3.0473063161314803E-2</v>
      </c>
      <c r="C7" s="72">
        <v>373352043.27999997</v>
      </c>
      <c r="D7" s="72">
        <v>-1955039.23</v>
      </c>
      <c r="E7" s="72">
        <v>57712404.479999997</v>
      </c>
      <c r="F7" s="72">
        <v>12408166.960000001</v>
      </c>
      <c r="G7" s="15">
        <f t="shared" si="0"/>
        <v>0.15457905084161511</v>
      </c>
      <c r="H7" s="30">
        <f>(E7-'FY25'!E7)/'FY25'!E7</f>
        <v>0.6496135624093371</v>
      </c>
      <c r="I7" s="72">
        <v>6398.08</v>
      </c>
      <c r="J7" s="72">
        <v>3997063.75</v>
      </c>
      <c r="K7" s="72">
        <v>6859732.7599999998</v>
      </c>
      <c r="L7" s="72">
        <v>219336.13</v>
      </c>
      <c r="M7" s="72">
        <v>42539638.640000001</v>
      </c>
      <c r="N7" s="72">
        <v>4353470.8499999996</v>
      </c>
    </row>
    <row r="8" spans="1:14" ht="15.75" x14ac:dyDescent="0.25">
      <c r="A8" s="28">
        <v>46023</v>
      </c>
      <c r="B8" s="29">
        <f>(C8-'FY25'!C8)/'FY25'!C8</f>
        <v>-3.4228840408571581E-3</v>
      </c>
      <c r="C8" s="33">
        <v>358845556</v>
      </c>
      <c r="D8" s="33">
        <v>-11984036</v>
      </c>
      <c r="E8" s="33">
        <v>40028701</v>
      </c>
      <c r="F8" s="20">
        <v>8606171</v>
      </c>
      <c r="G8" s="15">
        <f t="shared" si="0"/>
        <v>0.11154854875783943</v>
      </c>
      <c r="H8" s="30">
        <f>(E8-'FY25'!E8)/'FY25'!E8</f>
        <v>2.0434427634978249E-2</v>
      </c>
      <c r="I8" s="20">
        <v>48632</v>
      </c>
      <c r="J8" s="20">
        <v>4275159</v>
      </c>
      <c r="K8" s="20">
        <v>5504373</v>
      </c>
      <c r="L8" s="20">
        <v>378446</v>
      </c>
      <c r="M8" s="20">
        <v>27616649</v>
      </c>
      <c r="N8" s="20">
        <v>5515960</v>
      </c>
    </row>
    <row r="9" spans="1:14" ht="15.75" x14ac:dyDescent="0.25">
      <c r="A9" s="28">
        <v>46054</v>
      </c>
      <c r="B9" s="29">
        <f>(C9-'FY25'!C9)/'FY25'!C9</f>
        <v>-0.18642387336138885</v>
      </c>
      <c r="C9" s="72">
        <v>289398361.55000001</v>
      </c>
      <c r="D9" s="72">
        <v>-5190417.25</v>
      </c>
      <c r="E9" s="72">
        <v>31659078.57</v>
      </c>
      <c r="F9" s="72">
        <v>6806701.8899999997</v>
      </c>
      <c r="G9" s="15">
        <f t="shared" si="0"/>
        <v>0.10939619146575641</v>
      </c>
      <c r="H9" s="30">
        <f>(E9-'FY25'!E9)/'FY25'!E9</f>
        <v>-0.29737251161968242</v>
      </c>
      <c r="I9" s="72">
        <v>4351150.13</v>
      </c>
      <c r="J9" s="72">
        <v>796258.51</v>
      </c>
      <c r="K9" s="72">
        <v>473165.35</v>
      </c>
      <c r="L9" s="72">
        <v>23614321</v>
      </c>
      <c r="M9" s="72">
        <v>4584280.0999999996</v>
      </c>
      <c r="N9" s="31"/>
    </row>
    <row r="10" spans="1:14" ht="15.75" x14ac:dyDescent="0.25">
      <c r="A10" s="28">
        <v>46082</v>
      </c>
      <c r="B10" s="29">
        <f>(C10-'FY25'!C10)/'FY25'!C10</f>
        <v>-1</v>
      </c>
      <c r="C10" s="33"/>
      <c r="D10" s="33"/>
      <c r="E10" s="33"/>
      <c r="F10" s="20"/>
      <c r="G10" s="15" t="e">
        <f t="shared" si="0"/>
        <v>#DIV/0!</v>
      </c>
      <c r="H10" s="30">
        <f>(E10-'FY25'!E10)/'FY25'!E10</f>
        <v>-1</v>
      </c>
      <c r="I10" s="31"/>
      <c r="J10" s="31"/>
      <c r="K10" s="31"/>
      <c r="L10" s="31"/>
      <c r="M10" s="31"/>
      <c r="N10" s="31"/>
    </row>
    <row r="11" spans="1:14" ht="15.75" x14ac:dyDescent="0.25">
      <c r="A11" s="28">
        <v>46113</v>
      </c>
      <c r="B11" s="29">
        <f>(C11-'FY25'!C11)/'FY25'!C11</f>
        <v>-1</v>
      </c>
      <c r="C11" s="33"/>
      <c r="D11" s="33"/>
      <c r="E11" s="33"/>
      <c r="F11" s="20"/>
      <c r="G11" s="15" t="e">
        <f t="shared" si="0"/>
        <v>#DIV/0!</v>
      </c>
      <c r="H11" s="30">
        <f>(E11-'FY25'!E11)/'FY25'!E11</f>
        <v>-1</v>
      </c>
      <c r="I11" s="32"/>
      <c r="J11" s="32"/>
      <c r="K11" s="32"/>
      <c r="L11" s="32"/>
      <c r="M11" s="32"/>
      <c r="N11" s="32"/>
    </row>
    <row r="12" spans="1:14"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4"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x14ac:dyDescent="0.3">
      <c r="A14" t="s">
        <v>16</v>
      </c>
      <c r="B14" s="41">
        <f>(C14-'FY25'!C14)/'FY25'!C14</f>
        <v>-0.27609950844258074</v>
      </c>
      <c r="C14" s="38">
        <f>SUM(C2:C13)</f>
        <v>2699982814.46</v>
      </c>
      <c r="D14" s="38">
        <f t="shared" ref="D14:F14" si="1">SUM(D2:D13)</f>
        <v>-24591626.449999999</v>
      </c>
      <c r="E14" s="38">
        <f t="shared" si="1"/>
        <v>342047648.57000011</v>
      </c>
      <c r="F14" s="38">
        <f t="shared" si="1"/>
        <v>71581729.817850024</v>
      </c>
      <c r="G14" s="39">
        <f t="shared" si="0"/>
        <v>0.12668512063785489</v>
      </c>
      <c r="H14" s="40">
        <f>(E14-'FY25'!E14)/'FY25'!E14</f>
        <v>-0.22867771369832682</v>
      </c>
      <c r="I14" s="38">
        <f t="shared" ref="I14" si="2">SUM(I2:I13)</f>
        <v>13452872.62978033</v>
      </c>
      <c r="J14" s="38">
        <f t="shared" ref="J14" si="3">SUM(J2:J13)</f>
        <v>18910980.124382529</v>
      </c>
      <c r="K14" s="38">
        <f t="shared" ref="K14" si="4">SUM(K2:K13)</f>
        <v>32577139.011428386</v>
      </c>
      <c r="L14" s="38">
        <f t="shared" ref="L14" si="5">SUM(L2:L13)</f>
        <v>26389561.131648529</v>
      </c>
      <c r="M14" s="38">
        <f t="shared" ref="M14" si="6">SUM(M2:M13)</f>
        <v>217776248.67815724</v>
      </c>
      <c r="N14" s="38">
        <f t="shared" ref="N14" si="7">SUM(N2:N13)</f>
        <v>40876590.374590226</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x14ac:dyDescent="0.2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x14ac:dyDescent="0.2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x14ac:dyDescent="0.2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x14ac:dyDescent="0.2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x14ac:dyDescent="0.3">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x14ac:dyDescent="0.2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x14ac:dyDescent="0.2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x14ac:dyDescent="0.2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x14ac:dyDescent="0.2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x14ac:dyDescent="0.2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x14ac:dyDescent="0.2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51"/>
      <c r="D5" s="51"/>
      <c r="E5" s="51"/>
      <c r="F5" s="51"/>
      <c r="G5" s="51"/>
      <c r="H5" s="51"/>
      <c r="I5" s="51"/>
      <c r="J5" s="51"/>
      <c r="K5" s="51"/>
      <c r="L5" s="51"/>
      <c r="M5" s="51"/>
      <c r="N5" s="51"/>
    </row>
    <row r="6" spans="1:14" ht="15.75" x14ac:dyDescent="0.25">
      <c r="A6" s="49">
        <v>44501</v>
      </c>
      <c r="B6" s="50"/>
      <c r="C6" s="51"/>
      <c r="D6" s="51"/>
      <c r="E6" s="51"/>
      <c r="F6" s="51"/>
      <c r="G6" s="51"/>
      <c r="H6" s="51"/>
      <c r="I6" s="51"/>
      <c r="J6" s="51"/>
      <c r="K6" s="51"/>
      <c r="L6" s="51"/>
      <c r="M6" s="51"/>
      <c r="N6" s="51"/>
    </row>
    <row r="7" spans="1:14" ht="15.75" x14ac:dyDescent="0.25">
      <c r="A7" s="49">
        <v>44531</v>
      </c>
      <c r="B7" s="50"/>
      <c r="C7" s="51"/>
      <c r="D7" s="51"/>
      <c r="E7" s="51"/>
      <c r="F7" s="51"/>
      <c r="G7" s="51"/>
      <c r="H7" s="51"/>
      <c r="I7" s="51"/>
      <c r="J7" s="51"/>
      <c r="K7" s="51"/>
      <c r="L7" s="51"/>
      <c r="M7" s="51"/>
      <c r="N7" s="51"/>
    </row>
    <row r="8" spans="1:14" ht="15.75" x14ac:dyDescent="0.2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x14ac:dyDescent="0.2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x14ac:dyDescent="0.2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x14ac:dyDescent="0.2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x14ac:dyDescent="0.2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x14ac:dyDescent="0.2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x14ac:dyDescent="0.3">
      <c r="A14" s="53" t="s">
        <v>25</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2026-03-11T14:08:35Z</dcterms:modified>
  <cp:category/>
  <cp:contentStatus/>
</cp:coreProperties>
</file>