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Revenues-Monthly\"/>
    </mc:Choice>
  </mc:AlternateContent>
  <bookViews>
    <workbookView xWindow="360" yWindow="75" windowWidth="11340" windowHeight="6795" activeTab="3"/>
  </bookViews>
  <sheets>
    <sheet name="2026" sheetId="8" r:id="rId1"/>
    <sheet name="1st FY 2026" sheetId="6" r:id="rId2"/>
    <sheet name="2nd FY 2026" sheetId="1" r:id="rId3"/>
    <sheet name="3rd FY 2026" sheetId="5" r:id="rId4"/>
    <sheet name="4th FY 2026" sheetId="7" r:id="rId5"/>
  </sheets>
  <calcPr calcId="162913"/>
</workbook>
</file>

<file path=xl/calcChain.xml><?xml version="1.0" encoding="utf-8"?>
<calcChain xmlns="http://schemas.openxmlformats.org/spreadsheetml/2006/main">
  <c r="B269" i="5" l="1"/>
  <c r="B266" i="5"/>
  <c r="B265" i="5"/>
  <c r="G270" i="5"/>
  <c r="F257" i="5"/>
  <c r="G257" i="5" s="1"/>
  <c r="F256" i="5"/>
  <c r="G256" i="5" s="1"/>
  <c r="F255" i="5"/>
  <c r="G255" i="5" s="1"/>
  <c r="F249" i="5"/>
  <c r="G249" i="5" s="1"/>
  <c r="G248" i="5"/>
  <c r="F248" i="5"/>
  <c r="F247" i="5"/>
  <c r="G247" i="5" s="1"/>
  <c r="F241" i="5"/>
  <c r="G241" i="5" s="1"/>
  <c r="F240" i="5"/>
  <c r="G240" i="5" s="1"/>
  <c r="F239" i="5"/>
  <c r="G239" i="5" s="1"/>
  <c r="F233" i="5"/>
  <c r="G233" i="5" s="1"/>
  <c r="F232" i="5"/>
  <c r="G232" i="5" s="1"/>
  <c r="F230" i="5"/>
  <c r="G230" i="5" s="1"/>
  <c r="F229" i="5"/>
  <c r="G229" i="5" s="1"/>
  <c r="E224" i="5"/>
  <c r="D224" i="5"/>
  <c r="C224" i="5"/>
  <c r="B224" i="5"/>
  <c r="F223" i="5"/>
  <c r="G223" i="5" s="1"/>
  <c r="F222" i="5"/>
  <c r="F224" i="5" s="1"/>
  <c r="E217" i="5"/>
  <c r="D217" i="5"/>
  <c r="C217" i="5"/>
  <c r="B217" i="5"/>
  <c r="F216" i="5"/>
  <c r="G216" i="5" s="1"/>
  <c r="F215" i="5"/>
  <c r="G215" i="5" s="1"/>
  <c r="F214" i="5"/>
  <c r="G214" i="5" s="1"/>
  <c r="F213" i="5"/>
  <c r="G213" i="5" s="1"/>
  <c r="G217" i="5" s="1"/>
  <c r="G207" i="5"/>
  <c r="F207" i="5"/>
  <c r="F206" i="5"/>
  <c r="G206" i="5" s="1"/>
  <c r="F204" i="5"/>
  <c r="G204" i="5" s="1"/>
  <c r="F203" i="5"/>
  <c r="G203" i="5" s="1"/>
  <c r="G198" i="5"/>
  <c r="F198" i="5"/>
  <c r="E198" i="5"/>
  <c r="D198" i="5"/>
  <c r="C198" i="5"/>
  <c r="B198" i="5"/>
  <c r="F197" i="5"/>
  <c r="F195" i="5"/>
  <c r="G195" i="5" s="1"/>
  <c r="F194" i="5"/>
  <c r="G194" i="5" s="1"/>
  <c r="E189" i="5"/>
  <c r="D189" i="5"/>
  <c r="C189" i="5"/>
  <c r="B189" i="5"/>
  <c r="F188" i="5"/>
  <c r="G188" i="5" s="1"/>
  <c r="F187" i="5"/>
  <c r="G187" i="5" s="1"/>
  <c r="F186" i="5"/>
  <c r="G186" i="5" s="1"/>
  <c r="F185" i="5"/>
  <c r="F189" i="5" s="1"/>
  <c r="E180" i="5"/>
  <c r="D180" i="5"/>
  <c r="C180" i="5"/>
  <c r="B180" i="5"/>
  <c r="F179" i="5"/>
  <c r="G179" i="5" s="1"/>
  <c r="F178" i="5"/>
  <c r="G178" i="5" s="1"/>
  <c r="F177" i="5"/>
  <c r="F180" i="5" s="1"/>
  <c r="F172" i="5"/>
  <c r="E172" i="5"/>
  <c r="D172" i="5"/>
  <c r="C172" i="5"/>
  <c r="B172" i="5"/>
  <c r="F171" i="5"/>
  <c r="G171" i="5" s="1"/>
  <c r="F170" i="5"/>
  <c r="G170" i="5" s="1"/>
  <c r="G172" i="5" s="1"/>
  <c r="E165" i="5"/>
  <c r="D165" i="5"/>
  <c r="C165" i="5"/>
  <c r="B165" i="5"/>
  <c r="F164" i="5"/>
  <c r="G164" i="5" s="1"/>
  <c r="F163" i="5"/>
  <c r="G163" i="5" s="1"/>
  <c r="F162" i="5"/>
  <c r="G162" i="5" s="1"/>
  <c r="F161" i="5"/>
  <c r="F165" i="5" s="1"/>
  <c r="E156" i="5"/>
  <c r="D156" i="5"/>
  <c r="C156" i="5"/>
  <c r="B156" i="5"/>
  <c r="F155" i="5"/>
  <c r="G155" i="5" s="1"/>
  <c r="F154" i="5"/>
  <c r="G154" i="5" s="1"/>
  <c r="F153" i="5"/>
  <c r="G153" i="5" s="1"/>
  <c r="F152" i="5"/>
  <c r="F156" i="5" s="1"/>
  <c r="E147" i="5"/>
  <c r="D147" i="5"/>
  <c r="C147" i="5"/>
  <c r="B147" i="5"/>
  <c r="F146" i="5"/>
  <c r="G146" i="5" s="1"/>
  <c r="F145" i="5"/>
  <c r="F147" i="5" s="1"/>
  <c r="F140" i="5"/>
  <c r="E140" i="5"/>
  <c r="D140" i="5"/>
  <c r="C140" i="5"/>
  <c r="B140" i="5"/>
  <c r="F139" i="5"/>
  <c r="G139" i="5" s="1"/>
  <c r="F138" i="5"/>
  <c r="G138" i="5" s="1"/>
  <c r="F137" i="5"/>
  <c r="G137" i="5" s="1"/>
  <c r="G140" i="5" s="1"/>
  <c r="E132" i="5"/>
  <c r="D132" i="5"/>
  <c r="C132" i="5"/>
  <c r="B132" i="5"/>
  <c r="F131" i="5"/>
  <c r="G131" i="5" s="1"/>
  <c r="F130" i="5"/>
  <c r="G130" i="5" s="1"/>
  <c r="F129" i="5"/>
  <c r="F132" i="5" s="1"/>
  <c r="E124" i="5"/>
  <c r="D124" i="5"/>
  <c r="C124" i="5"/>
  <c r="B124" i="5"/>
  <c r="F123" i="5"/>
  <c r="G123" i="5" s="1"/>
  <c r="F122" i="5"/>
  <c r="G122" i="5" s="1"/>
  <c r="F121" i="5"/>
  <c r="G121" i="5" s="1"/>
  <c r="G124" i="5" s="1"/>
  <c r="E115" i="5"/>
  <c r="D115" i="5"/>
  <c r="C115" i="5"/>
  <c r="B115" i="5"/>
  <c r="F114" i="5"/>
  <c r="G114" i="5" s="1"/>
  <c r="F113" i="5"/>
  <c r="G113" i="5" s="1"/>
  <c r="E108" i="5"/>
  <c r="D108" i="5"/>
  <c r="C108" i="5"/>
  <c r="B108" i="5"/>
  <c r="F107" i="5"/>
  <c r="G107" i="5" s="1"/>
  <c r="F106" i="5"/>
  <c r="G106" i="5" s="1"/>
  <c r="F105" i="5"/>
  <c r="G105" i="5" s="1"/>
  <c r="F104" i="5"/>
  <c r="G104" i="5" s="1"/>
  <c r="F103" i="5"/>
  <c r="G103" i="5" s="1"/>
  <c r="E98" i="5"/>
  <c r="D98" i="5"/>
  <c r="C98" i="5"/>
  <c r="B98" i="5"/>
  <c r="F97" i="5"/>
  <c r="G97" i="5" s="1"/>
  <c r="F96" i="5"/>
  <c r="G96" i="5" s="1"/>
  <c r="F95" i="5"/>
  <c r="F98" i="5" s="1"/>
  <c r="G90" i="5"/>
  <c r="F90" i="5"/>
  <c r="E90" i="5"/>
  <c r="D90" i="5"/>
  <c r="C90" i="5"/>
  <c r="B90" i="5"/>
  <c r="F89" i="5"/>
  <c r="G89" i="5" s="1"/>
  <c r="F88" i="5"/>
  <c r="F86" i="5"/>
  <c r="G86" i="5" s="1"/>
  <c r="F85" i="5"/>
  <c r="G85" i="5" s="1"/>
  <c r="F87" i="5"/>
  <c r="E80" i="5"/>
  <c r="D80" i="5"/>
  <c r="C80" i="5"/>
  <c r="B80" i="5"/>
  <c r="F79" i="5"/>
  <c r="G79" i="5" s="1"/>
  <c r="F78" i="5"/>
  <c r="G78" i="5" s="1"/>
  <c r="F77" i="5"/>
  <c r="F80" i="5" s="1"/>
  <c r="F72" i="5"/>
  <c r="E72" i="5"/>
  <c r="D72" i="5"/>
  <c r="C72" i="5"/>
  <c r="B72" i="5"/>
  <c r="F71" i="5"/>
  <c r="G71" i="5" s="1"/>
  <c r="F70" i="5"/>
  <c r="G70" i="5" s="1"/>
  <c r="F69" i="5"/>
  <c r="G69" i="5" s="1"/>
  <c r="G72" i="5" s="1"/>
  <c r="E64" i="5"/>
  <c r="D64" i="5"/>
  <c r="C64" i="5"/>
  <c r="B64" i="5"/>
  <c r="F63" i="5"/>
  <c r="G63" i="5" s="1"/>
  <c r="F62" i="5"/>
  <c r="F64" i="5" s="1"/>
  <c r="E57" i="5"/>
  <c r="D57" i="5"/>
  <c r="C57" i="5"/>
  <c r="B57" i="5"/>
  <c r="F56" i="5"/>
  <c r="G56" i="5" s="1"/>
  <c r="F55" i="5"/>
  <c r="G55" i="5" s="1"/>
  <c r="F54" i="5"/>
  <c r="F57" i="5" s="1"/>
  <c r="F49" i="5"/>
  <c r="E49" i="5"/>
  <c r="D49" i="5"/>
  <c r="C49" i="5"/>
  <c r="B49" i="5"/>
  <c r="F48" i="5"/>
  <c r="G48" i="5" s="1"/>
  <c r="F47" i="5"/>
  <c r="G47" i="5" s="1"/>
  <c r="F46" i="5"/>
  <c r="G46" i="5" s="1"/>
  <c r="G49" i="5" s="1"/>
  <c r="E41" i="5"/>
  <c r="D41" i="5"/>
  <c r="C41" i="5"/>
  <c r="B41" i="5"/>
  <c r="F40" i="5"/>
  <c r="G40" i="5" s="1"/>
  <c r="F39" i="5"/>
  <c r="G39" i="5" s="1"/>
  <c r="F38" i="5"/>
  <c r="G38" i="5" s="1"/>
  <c r="F37" i="5"/>
  <c r="F41" i="5" s="1"/>
  <c r="E32" i="5"/>
  <c r="D32" i="5"/>
  <c r="C32" i="5"/>
  <c r="B32" i="5"/>
  <c r="F31" i="5"/>
  <c r="G31" i="5" s="1"/>
  <c r="F30" i="5"/>
  <c r="G30" i="5" s="1"/>
  <c r="F29" i="5"/>
  <c r="G29" i="5" s="1"/>
  <c r="F28" i="5"/>
  <c r="F32" i="5" s="1"/>
  <c r="E23" i="5"/>
  <c r="D23" i="5"/>
  <c r="C23" i="5"/>
  <c r="B23" i="5"/>
  <c r="F22" i="5"/>
  <c r="G22" i="5" s="1"/>
  <c r="F21" i="5"/>
  <c r="G21" i="5" s="1"/>
  <c r="F20" i="5"/>
  <c r="F23" i="5" s="1"/>
  <c r="E15" i="5"/>
  <c r="D15" i="5"/>
  <c r="C15" i="5"/>
  <c r="B15" i="5"/>
  <c r="F14" i="5"/>
  <c r="G14" i="5" s="1"/>
  <c r="F13" i="5"/>
  <c r="G13" i="5" s="1"/>
  <c r="F12" i="5"/>
  <c r="F15" i="5" s="1"/>
  <c r="E7" i="5"/>
  <c r="D7" i="5"/>
  <c r="C7" i="5"/>
  <c r="B7" i="5"/>
  <c r="F6" i="5"/>
  <c r="G6" i="5" s="1"/>
  <c r="F5" i="5"/>
  <c r="G5" i="5" s="1"/>
  <c r="F4" i="5"/>
  <c r="G4" i="5" s="1"/>
  <c r="G7" i="5" s="1"/>
  <c r="G222" i="5" l="1"/>
  <c r="G224" i="5" s="1"/>
  <c r="F217" i="5"/>
  <c r="G197" i="5"/>
  <c r="G185" i="5"/>
  <c r="G189" i="5" s="1"/>
  <c r="G177" i="5"/>
  <c r="G180" i="5" s="1"/>
  <c r="G161" i="5"/>
  <c r="G165" i="5" s="1"/>
  <c r="G152" i="5"/>
  <c r="G156" i="5" s="1"/>
  <c r="G145" i="5"/>
  <c r="G147" i="5" s="1"/>
  <c r="G129" i="5"/>
  <c r="G132" i="5" s="1"/>
  <c r="F124" i="5"/>
  <c r="G115" i="5"/>
  <c r="F115" i="5"/>
  <c r="G108" i="5"/>
  <c r="F108" i="5"/>
  <c r="G95" i="5"/>
  <c r="G98" i="5" s="1"/>
  <c r="G88" i="5"/>
  <c r="G77" i="5"/>
  <c r="G80" i="5" s="1"/>
  <c r="G62" i="5"/>
  <c r="G64" i="5" s="1"/>
  <c r="G54" i="5"/>
  <c r="G57" i="5" s="1"/>
  <c r="G37" i="5"/>
  <c r="G41" i="5" s="1"/>
  <c r="G28" i="5"/>
  <c r="G32" i="5" s="1"/>
  <c r="G20" i="5"/>
  <c r="G23" i="5" s="1"/>
  <c r="G12" i="5"/>
  <c r="G15" i="5" s="1"/>
  <c r="F7" i="5"/>
  <c r="D263" i="1"/>
  <c r="D263" i="6"/>
  <c r="D264" i="1"/>
  <c r="D262" i="1"/>
  <c r="F244" i="1"/>
  <c r="F245" i="1"/>
  <c r="F243" i="1"/>
  <c r="F227" i="1"/>
  <c r="F228" i="1"/>
  <c r="F229" i="1"/>
  <c r="F226" i="1"/>
  <c r="F211" i="1"/>
  <c r="F212" i="1"/>
  <c r="F213" i="1"/>
  <c r="F210" i="1"/>
  <c r="F161" i="1"/>
  <c r="F162" i="1"/>
  <c r="F163" i="1"/>
  <c r="F160" i="1"/>
  <c r="G266" i="6" l="1"/>
  <c r="B265" i="6"/>
  <c r="B261" i="6"/>
  <c r="B262" i="6"/>
  <c r="C139" i="6"/>
  <c r="B4" i="8"/>
  <c r="B5" i="8"/>
  <c r="B6" i="8"/>
  <c r="C4" i="8"/>
  <c r="C5" i="8"/>
  <c r="C6" i="8"/>
  <c r="D4" i="8"/>
  <c r="E4" i="8"/>
  <c r="D5" i="8"/>
  <c r="E5" i="8"/>
  <c r="D6" i="8"/>
  <c r="E6" i="8"/>
  <c r="G4" i="8"/>
  <c r="G5" i="8"/>
  <c r="G6" i="8"/>
  <c r="F20" i="1"/>
  <c r="F21" i="1"/>
  <c r="F22" i="1"/>
  <c r="G265" i="1" l="1"/>
  <c r="F178" i="1"/>
  <c r="F177" i="1"/>
  <c r="F176" i="1"/>
  <c r="F144" i="1"/>
  <c r="D97" i="1"/>
  <c r="G49" i="1"/>
  <c r="C49" i="6" l="1"/>
  <c r="C268" i="8" l="1"/>
  <c r="B268" i="8"/>
  <c r="C267" i="8"/>
  <c r="B267" i="8"/>
  <c r="C266" i="8"/>
  <c r="B266" i="8"/>
  <c r="C265" i="8"/>
  <c r="B265" i="8"/>
  <c r="C264" i="8"/>
  <c r="B264" i="8"/>
  <c r="B15" i="6" l="1"/>
  <c r="B7" i="6"/>
  <c r="C205" i="6" l="1"/>
  <c r="G139" i="6"/>
  <c r="E89" i="6"/>
  <c r="B64" i="6"/>
  <c r="D57" i="6" l="1"/>
  <c r="F184" i="1"/>
  <c r="F185" i="1"/>
  <c r="F186" i="1"/>
  <c r="F187" i="1"/>
  <c r="E23" i="1"/>
  <c r="F232" i="7" l="1"/>
  <c r="D80" i="7"/>
  <c r="G269" i="5" l="1"/>
  <c r="D64" i="1" l="1"/>
  <c r="B64" i="1"/>
  <c r="C64" i="1"/>
  <c r="G254" i="6" l="1"/>
  <c r="G261" i="6"/>
  <c r="E230" i="6"/>
  <c r="E164" i="6" l="1"/>
  <c r="C265" i="5"/>
  <c r="D265" i="5"/>
  <c r="E265" i="5"/>
  <c r="C266" i="5"/>
  <c r="D266" i="5"/>
  <c r="E266" i="5"/>
  <c r="B267" i="5"/>
  <c r="C267" i="5"/>
  <c r="D267" i="5"/>
  <c r="D266" i="8" s="1"/>
  <c r="E267" i="5"/>
  <c r="B268" i="5"/>
  <c r="C268" i="5"/>
  <c r="D268" i="5"/>
  <c r="E268" i="5"/>
  <c r="C269" i="5"/>
  <c r="D269" i="5"/>
  <c r="E269" i="5"/>
  <c r="G265" i="5"/>
  <c r="G266" i="5"/>
  <c r="G267" i="5"/>
  <c r="G268" i="5"/>
  <c r="B270" i="5" l="1"/>
  <c r="F219" i="1"/>
  <c r="F220" i="1"/>
  <c r="F94" i="6"/>
  <c r="F95" i="6"/>
  <c r="F96" i="6"/>
  <c r="B7" i="8"/>
  <c r="C7" i="8"/>
  <c r="E7" i="8" l="1"/>
  <c r="D7" i="8"/>
  <c r="E258" i="7"/>
  <c r="G198" i="7"/>
  <c r="F85" i="7"/>
  <c r="F86" i="7"/>
  <c r="F87" i="7"/>
  <c r="F88" i="7"/>
  <c r="F89" i="7"/>
  <c r="D234" i="7"/>
  <c r="E234" i="7"/>
  <c r="F233" i="7"/>
  <c r="D224" i="7"/>
  <c r="E57" i="7"/>
  <c r="D49" i="7"/>
  <c r="D49" i="1" l="1"/>
  <c r="F184" i="6" l="1"/>
  <c r="F169" i="6"/>
  <c r="F170" i="6"/>
  <c r="D139" i="6"/>
  <c r="G41" i="6"/>
  <c r="B107" i="6" l="1"/>
  <c r="F85" i="1" l="1"/>
  <c r="F86" i="1"/>
  <c r="F87" i="1"/>
  <c r="F88" i="1"/>
  <c r="F28" i="6"/>
  <c r="F29" i="6"/>
  <c r="F30" i="6"/>
  <c r="F31" i="6"/>
  <c r="F247" i="7" l="1"/>
  <c r="G242" i="7"/>
  <c r="F79" i="7"/>
  <c r="E32" i="7"/>
  <c r="F28" i="7"/>
  <c r="F29" i="7"/>
  <c r="F30" i="7"/>
  <c r="F31" i="7"/>
  <c r="G265" i="7" l="1"/>
  <c r="G147" i="7" l="1"/>
  <c r="G108" i="7"/>
  <c r="F104" i="7"/>
  <c r="F105" i="7"/>
  <c r="F106" i="7"/>
  <c r="F107" i="7"/>
  <c r="F103" i="7"/>
  <c r="D90" i="7"/>
  <c r="F96" i="7"/>
  <c r="G15" i="7"/>
  <c r="G262" i="1" l="1"/>
  <c r="B261" i="1" l="1"/>
  <c r="C214" i="1"/>
  <c r="D146" i="6" l="1"/>
  <c r="C246" i="6"/>
  <c r="B214" i="6"/>
  <c r="C7" i="6"/>
  <c r="F12" i="1"/>
  <c r="E23" i="7" l="1"/>
  <c r="B32" i="7" l="1"/>
  <c r="B23" i="7"/>
  <c r="B15" i="7"/>
  <c r="B7" i="7"/>
  <c r="B156" i="7"/>
  <c r="C156" i="7"/>
  <c r="G23" i="1" l="1"/>
  <c r="B254" i="1"/>
  <c r="D261" i="6" l="1"/>
  <c r="G172" i="7" l="1"/>
  <c r="E165" i="7"/>
  <c r="E147" i="7"/>
  <c r="C242" i="5" l="1"/>
  <c r="B242" i="5"/>
  <c r="E15" i="1" l="1"/>
  <c r="B232" i="8" l="1"/>
  <c r="E64" i="6"/>
  <c r="C57" i="6"/>
  <c r="B57" i="6"/>
  <c r="E57" i="1"/>
  <c r="D57" i="1"/>
  <c r="F56" i="1"/>
  <c r="G57" i="1"/>
  <c r="C57" i="1"/>
  <c r="B57" i="1"/>
  <c r="G57" i="6"/>
  <c r="F56" i="6"/>
  <c r="E57" i="6"/>
  <c r="E54" i="8"/>
  <c r="G269" i="7" l="1"/>
  <c r="F231" i="5" l="1"/>
  <c r="F205" i="5"/>
  <c r="F257" i="7"/>
  <c r="F256" i="7"/>
  <c r="F255" i="7"/>
  <c r="F249" i="7"/>
  <c r="F248" i="7"/>
  <c r="F241" i="7"/>
  <c r="F240" i="7"/>
  <c r="F239" i="7"/>
  <c r="F231" i="7"/>
  <c r="F230" i="7"/>
  <c r="F229" i="7"/>
  <c r="F223" i="7"/>
  <c r="F222" i="7"/>
  <c r="F216" i="7"/>
  <c r="F215" i="7"/>
  <c r="F214" i="7"/>
  <c r="F213" i="7"/>
  <c r="F207" i="7"/>
  <c r="F206" i="7"/>
  <c r="F205" i="7"/>
  <c r="F204" i="7"/>
  <c r="F203" i="7"/>
  <c r="F197" i="7"/>
  <c r="F196" i="7"/>
  <c r="F195" i="7"/>
  <c r="F194" i="7"/>
  <c r="F188" i="7"/>
  <c r="F187" i="7"/>
  <c r="F186" i="7"/>
  <c r="F185" i="7"/>
  <c r="F179" i="7"/>
  <c r="F178" i="7"/>
  <c r="F177" i="7"/>
  <c r="F171" i="7"/>
  <c r="F170" i="7"/>
  <c r="F164" i="7"/>
  <c r="F163" i="7"/>
  <c r="F162" i="7"/>
  <c r="F161" i="7"/>
  <c r="F155" i="7"/>
  <c r="F154" i="7"/>
  <c r="F153" i="7"/>
  <c r="F152" i="7"/>
  <c r="F146" i="7"/>
  <c r="F145" i="7"/>
  <c r="F139" i="7"/>
  <c r="F138" i="7"/>
  <c r="F137" i="7"/>
  <c r="F131" i="7"/>
  <c r="F130" i="7"/>
  <c r="F129" i="7"/>
  <c r="F123" i="7"/>
  <c r="F122" i="7"/>
  <c r="F121" i="7"/>
  <c r="F114" i="7"/>
  <c r="F113" i="7"/>
  <c r="F97" i="7"/>
  <c r="F95" i="7"/>
  <c r="F78" i="7"/>
  <c r="F77" i="7"/>
  <c r="F71" i="7"/>
  <c r="F70" i="7"/>
  <c r="F69" i="7"/>
  <c r="F56" i="7"/>
  <c r="F55" i="7"/>
  <c r="F54" i="7"/>
  <c r="F48" i="7"/>
  <c r="F47" i="7"/>
  <c r="F46" i="7"/>
  <c r="F40" i="7"/>
  <c r="F39" i="7"/>
  <c r="F38" i="7"/>
  <c r="F37" i="7"/>
  <c r="F22" i="7"/>
  <c r="F21" i="7"/>
  <c r="F20" i="7"/>
  <c r="F14" i="7"/>
  <c r="F13" i="7"/>
  <c r="F12" i="7"/>
  <c r="F6" i="7"/>
  <c r="F5" i="7"/>
  <c r="F4" i="7"/>
  <c r="F269" i="7" l="1"/>
  <c r="B56" i="8" l="1"/>
  <c r="C56" i="8"/>
  <c r="E56" i="8"/>
  <c r="G56" i="8"/>
  <c r="D56" i="8"/>
  <c r="F57" i="7"/>
  <c r="G57" i="7"/>
  <c r="D57" i="7"/>
  <c r="C57" i="7"/>
  <c r="B57" i="7"/>
  <c r="F56" i="8"/>
  <c r="F253" i="1"/>
  <c r="F252" i="1"/>
  <c r="F251" i="1"/>
  <c r="F237" i="1"/>
  <c r="F236" i="1"/>
  <c r="F235" i="1"/>
  <c r="F204" i="1"/>
  <c r="F203" i="1"/>
  <c r="F202" i="1"/>
  <c r="F201" i="1"/>
  <c r="F195" i="1"/>
  <c r="F194" i="1"/>
  <c r="F193" i="1"/>
  <c r="F170" i="1"/>
  <c r="F169" i="1"/>
  <c r="F154" i="1"/>
  <c r="F153" i="1"/>
  <c r="F152" i="1"/>
  <c r="F151" i="1"/>
  <c r="F145" i="1"/>
  <c r="F138" i="1"/>
  <c r="F137" i="1"/>
  <c r="F136" i="1"/>
  <c r="F130" i="1"/>
  <c r="F129" i="1"/>
  <c r="F128" i="1"/>
  <c r="F122" i="1"/>
  <c r="F121" i="1"/>
  <c r="F120" i="1"/>
  <c r="F113" i="1"/>
  <c r="F112" i="1"/>
  <c r="F106" i="1"/>
  <c r="F105" i="1"/>
  <c r="F104" i="1"/>
  <c r="F103" i="1"/>
  <c r="F102" i="1"/>
  <c r="F96" i="1"/>
  <c r="F95" i="1"/>
  <c r="F94" i="1"/>
  <c r="F79" i="1"/>
  <c r="F78" i="1"/>
  <c r="F77" i="1"/>
  <c r="F71" i="1"/>
  <c r="F70" i="1"/>
  <c r="F69" i="1"/>
  <c r="F63" i="1"/>
  <c r="F62" i="1"/>
  <c r="F55" i="1"/>
  <c r="F54" i="1"/>
  <c r="F48" i="1"/>
  <c r="F47" i="1"/>
  <c r="F46" i="1"/>
  <c r="F40" i="1"/>
  <c r="F39" i="1"/>
  <c r="F38" i="1"/>
  <c r="F37" i="1"/>
  <c r="F31" i="1"/>
  <c r="F30" i="1"/>
  <c r="F29" i="1"/>
  <c r="F28" i="1"/>
  <c r="F14" i="1"/>
  <c r="F13" i="1"/>
  <c r="F6" i="1"/>
  <c r="F5" i="1"/>
  <c r="F4" i="1"/>
  <c r="C256" i="8"/>
  <c r="B256" i="8"/>
  <c r="C255" i="8"/>
  <c r="B255" i="8"/>
  <c r="C254" i="8"/>
  <c r="B254" i="8"/>
  <c r="C248" i="8"/>
  <c r="B248" i="8"/>
  <c r="C247" i="8"/>
  <c r="B247" i="8"/>
  <c r="C246" i="8"/>
  <c r="B246" i="8"/>
  <c r="C240" i="8"/>
  <c r="B240" i="8"/>
  <c r="C239" i="8"/>
  <c r="B239" i="8"/>
  <c r="C238" i="8"/>
  <c r="B238" i="8"/>
  <c r="C232" i="8"/>
  <c r="C231" i="8"/>
  <c r="B231" i="8"/>
  <c r="C230" i="8"/>
  <c r="B230" i="8"/>
  <c r="C229" i="8"/>
  <c r="B229" i="8"/>
  <c r="C228" i="8"/>
  <c r="B228" i="8"/>
  <c r="C222" i="8"/>
  <c r="B222" i="8"/>
  <c r="C221" i="8"/>
  <c r="B221" i="8"/>
  <c r="C215" i="8"/>
  <c r="B215" i="8"/>
  <c r="C214" i="8"/>
  <c r="B214" i="8"/>
  <c r="C213" i="8"/>
  <c r="B213" i="8"/>
  <c r="C212" i="8"/>
  <c r="B212" i="8"/>
  <c r="C206" i="8"/>
  <c r="B206" i="8"/>
  <c r="C205" i="8"/>
  <c r="B205" i="8"/>
  <c r="C204" i="8"/>
  <c r="B204" i="8"/>
  <c r="C203" i="8"/>
  <c r="B203" i="8"/>
  <c r="C202" i="8"/>
  <c r="B202" i="8"/>
  <c r="C196" i="8"/>
  <c r="B196" i="8"/>
  <c r="C195" i="8"/>
  <c r="B195" i="8"/>
  <c r="C194" i="8"/>
  <c r="B194" i="8"/>
  <c r="C193" i="8"/>
  <c r="B193" i="8"/>
  <c r="C187" i="8"/>
  <c r="B187" i="8"/>
  <c r="C186" i="8"/>
  <c r="B186" i="8"/>
  <c r="C185" i="8"/>
  <c r="B185" i="8"/>
  <c r="C184" i="8"/>
  <c r="B184" i="8"/>
  <c r="C178" i="8"/>
  <c r="B178" i="8"/>
  <c r="C177" i="8"/>
  <c r="B177" i="8"/>
  <c r="C176" i="8"/>
  <c r="B176" i="8"/>
  <c r="C170" i="8"/>
  <c r="B170" i="8"/>
  <c r="C169" i="8"/>
  <c r="B169" i="8"/>
  <c r="C163" i="8"/>
  <c r="B163" i="8"/>
  <c r="C162" i="8"/>
  <c r="B162" i="8"/>
  <c r="C161" i="8"/>
  <c r="B161" i="8"/>
  <c r="C160" i="8"/>
  <c r="B160" i="8"/>
  <c r="C154" i="8"/>
  <c r="B154" i="8"/>
  <c r="C153" i="8"/>
  <c r="B153" i="8"/>
  <c r="C152" i="8"/>
  <c r="B152" i="8"/>
  <c r="C151" i="8"/>
  <c r="B151" i="8"/>
  <c r="C145" i="8"/>
  <c r="B145" i="8"/>
  <c r="C144" i="8"/>
  <c r="B144" i="8"/>
  <c r="C138" i="8"/>
  <c r="B138" i="8"/>
  <c r="C137" i="8"/>
  <c r="B137" i="8"/>
  <c r="C136" i="8"/>
  <c r="B136" i="8"/>
  <c r="C130" i="8"/>
  <c r="B130" i="8"/>
  <c r="C129" i="8"/>
  <c r="B129" i="8"/>
  <c r="C128" i="8"/>
  <c r="B128" i="8"/>
  <c r="C122" i="8"/>
  <c r="B122" i="8"/>
  <c r="C121" i="8"/>
  <c r="B121" i="8"/>
  <c r="C120" i="8"/>
  <c r="B120" i="8"/>
  <c r="C113" i="8"/>
  <c r="B113" i="8"/>
  <c r="C112" i="8"/>
  <c r="B112" i="8"/>
  <c r="C106" i="8"/>
  <c r="B106" i="8"/>
  <c r="C105" i="8"/>
  <c r="B105" i="8"/>
  <c r="C104" i="8"/>
  <c r="B104" i="8"/>
  <c r="C103" i="8"/>
  <c r="B103" i="8"/>
  <c r="C102" i="8"/>
  <c r="B102" i="8"/>
  <c r="C96" i="8"/>
  <c r="B96" i="8"/>
  <c r="C95" i="8"/>
  <c r="B95" i="8"/>
  <c r="C94" i="8"/>
  <c r="B94" i="8"/>
  <c r="C88" i="8"/>
  <c r="B88" i="8"/>
  <c r="C87" i="8"/>
  <c r="B87" i="8"/>
  <c r="C86" i="8"/>
  <c r="B86" i="8"/>
  <c r="C85" i="8"/>
  <c r="B85" i="8"/>
  <c r="C79" i="8"/>
  <c r="B79" i="8"/>
  <c r="C78" i="8"/>
  <c r="B78" i="8"/>
  <c r="C77" i="8"/>
  <c r="B77" i="8"/>
  <c r="C71" i="8"/>
  <c r="B71" i="8"/>
  <c r="C70" i="8"/>
  <c r="B70" i="8"/>
  <c r="C69" i="8"/>
  <c r="B69" i="8"/>
  <c r="C63" i="8"/>
  <c r="B63" i="8"/>
  <c r="C62" i="8"/>
  <c r="B62" i="8"/>
  <c r="C55" i="8"/>
  <c r="B55" i="8"/>
  <c r="C54" i="8"/>
  <c r="B54" i="8"/>
  <c r="C48" i="8"/>
  <c r="B48" i="8"/>
  <c r="C47" i="8"/>
  <c r="B47" i="8"/>
  <c r="C46" i="8"/>
  <c r="B46" i="8"/>
  <c r="C40" i="8"/>
  <c r="B40" i="8"/>
  <c r="C39" i="8"/>
  <c r="B39" i="8"/>
  <c r="C38" i="8"/>
  <c r="B38" i="8"/>
  <c r="C37" i="8"/>
  <c r="B37" i="8"/>
  <c r="C31" i="8"/>
  <c r="B31" i="8"/>
  <c r="C30" i="8"/>
  <c r="B30" i="8"/>
  <c r="C29" i="8"/>
  <c r="B29" i="8"/>
  <c r="C28" i="8"/>
  <c r="B28" i="8"/>
  <c r="C22" i="8"/>
  <c r="B22" i="8"/>
  <c r="C21" i="8"/>
  <c r="B21" i="8"/>
  <c r="C20" i="8"/>
  <c r="B20" i="8"/>
  <c r="C14" i="8"/>
  <c r="B14" i="8"/>
  <c r="C13" i="8"/>
  <c r="B13" i="8"/>
  <c r="C12" i="8"/>
  <c r="B12" i="8"/>
  <c r="G256" i="8"/>
  <c r="E256" i="8"/>
  <c r="D256" i="8"/>
  <c r="G255" i="8"/>
  <c r="E255" i="8"/>
  <c r="D255" i="8"/>
  <c r="G254" i="8"/>
  <c r="E254" i="8"/>
  <c r="D254" i="8"/>
  <c r="G248" i="8"/>
  <c r="E248" i="8"/>
  <c r="D248" i="8"/>
  <c r="G247" i="8"/>
  <c r="E247" i="8"/>
  <c r="D247" i="8"/>
  <c r="G246" i="8"/>
  <c r="E246" i="8"/>
  <c r="D246" i="8"/>
  <c r="G240" i="8"/>
  <c r="E240" i="8"/>
  <c r="D240" i="8"/>
  <c r="G239" i="8"/>
  <c r="E239" i="8"/>
  <c r="D239" i="8"/>
  <c r="G238" i="8"/>
  <c r="E238" i="8"/>
  <c r="D238" i="8"/>
  <c r="G232" i="8"/>
  <c r="E232" i="8"/>
  <c r="D232" i="8"/>
  <c r="G231" i="8"/>
  <c r="E231" i="8"/>
  <c r="D231" i="8"/>
  <c r="G230" i="8"/>
  <c r="E230" i="8"/>
  <c r="D230" i="8"/>
  <c r="G229" i="8"/>
  <c r="E229" i="8"/>
  <c r="D229" i="8"/>
  <c r="G228" i="8"/>
  <c r="E228" i="8"/>
  <c r="D228" i="8"/>
  <c r="G222" i="8"/>
  <c r="E222" i="8"/>
  <c r="D222" i="8"/>
  <c r="G221" i="8"/>
  <c r="E221" i="8"/>
  <c r="D221" i="8"/>
  <c r="G215" i="8"/>
  <c r="E215" i="8"/>
  <c r="D215" i="8"/>
  <c r="G214" i="8"/>
  <c r="E214" i="8"/>
  <c r="D214" i="8"/>
  <c r="G213" i="8"/>
  <c r="E213" i="8"/>
  <c r="D213" i="8"/>
  <c r="G212" i="8"/>
  <c r="E212" i="8"/>
  <c r="D212" i="8"/>
  <c r="G206" i="8"/>
  <c r="E206" i="8"/>
  <c r="D206" i="8"/>
  <c r="G205" i="8"/>
  <c r="E205" i="8"/>
  <c r="D205" i="8"/>
  <c r="G204" i="8"/>
  <c r="E204" i="8"/>
  <c r="D204" i="8"/>
  <c r="G203" i="8"/>
  <c r="E203" i="8"/>
  <c r="D203" i="8"/>
  <c r="G202" i="8"/>
  <c r="E202" i="8"/>
  <c r="D202" i="8"/>
  <c r="G196" i="8"/>
  <c r="E196" i="8"/>
  <c r="D196" i="8"/>
  <c r="G195" i="8"/>
  <c r="E195" i="8"/>
  <c r="D195" i="8"/>
  <c r="G194" i="8"/>
  <c r="E194" i="8"/>
  <c r="D194" i="8"/>
  <c r="G193" i="8"/>
  <c r="E193" i="8"/>
  <c r="D193" i="8"/>
  <c r="G187" i="8"/>
  <c r="E187" i="8"/>
  <c r="D187" i="8"/>
  <c r="G186" i="8"/>
  <c r="E186" i="8"/>
  <c r="D186" i="8"/>
  <c r="G185" i="8"/>
  <c r="E185" i="8"/>
  <c r="D185" i="8"/>
  <c r="G184" i="8"/>
  <c r="E184" i="8"/>
  <c r="D184" i="8"/>
  <c r="G178" i="8"/>
  <c r="E178" i="8"/>
  <c r="D178" i="8"/>
  <c r="G177" i="8"/>
  <c r="E177" i="8"/>
  <c r="D177" i="8"/>
  <c r="G176" i="8"/>
  <c r="E176" i="8"/>
  <c r="D176" i="8"/>
  <c r="G170" i="8"/>
  <c r="E170" i="8"/>
  <c r="D170" i="8"/>
  <c r="G169" i="8"/>
  <c r="E169" i="8"/>
  <c r="D169" i="8"/>
  <c r="G163" i="8"/>
  <c r="E163" i="8"/>
  <c r="D163" i="8"/>
  <c r="G162" i="8"/>
  <c r="E162" i="8"/>
  <c r="D162" i="8"/>
  <c r="G161" i="8"/>
  <c r="E161" i="8"/>
  <c r="D161" i="8"/>
  <c r="G160" i="8"/>
  <c r="E160" i="8"/>
  <c r="D160" i="8"/>
  <c r="G154" i="8"/>
  <c r="E154" i="8"/>
  <c r="D154" i="8"/>
  <c r="G153" i="8"/>
  <c r="E153" i="8"/>
  <c r="D153" i="8"/>
  <c r="G152" i="8"/>
  <c r="E152" i="8"/>
  <c r="D152" i="8"/>
  <c r="G151" i="8"/>
  <c r="E151" i="8"/>
  <c r="D151" i="8"/>
  <c r="G145" i="8"/>
  <c r="E145" i="8"/>
  <c r="D145" i="8"/>
  <c r="G144" i="8"/>
  <c r="E144" i="8"/>
  <c r="D144" i="8"/>
  <c r="G138" i="8"/>
  <c r="E138" i="8"/>
  <c r="D138" i="8"/>
  <c r="G137" i="8"/>
  <c r="E137" i="8"/>
  <c r="D137" i="8"/>
  <c r="G136" i="8"/>
  <c r="E136" i="8"/>
  <c r="D136" i="8"/>
  <c r="G130" i="8"/>
  <c r="E130" i="8"/>
  <c r="D130" i="8"/>
  <c r="G129" i="8"/>
  <c r="E129" i="8"/>
  <c r="D129" i="8"/>
  <c r="G128" i="8"/>
  <c r="E128" i="8"/>
  <c r="D128" i="8"/>
  <c r="G122" i="8"/>
  <c r="E122" i="8"/>
  <c r="D122" i="8"/>
  <c r="G121" i="8"/>
  <c r="E121" i="8"/>
  <c r="D121" i="8"/>
  <c r="G120" i="8"/>
  <c r="E120" i="8"/>
  <c r="D120" i="8"/>
  <c r="G113" i="8"/>
  <c r="E113" i="8"/>
  <c r="D113" i="8"/>
  <c r="G112" i="8"/>
  <c r="E112" i="8"/>
  <c r="D112" i="8"/>
  <c r="D105" i="8"/>
  <c r="E105" i="8"/>
  <c r="G105" i="8"/>
  <c r="D106" i="8"/>
  <c r="E106" i="8"/>
  <c r="G106" i="8"/>
  <c r="G104" i="8"/>
  <c r="E104" i="8"/>
  <c r="D104" i="8"/>
  <c r="G103" i="8"/>
  <c r="E103" i="8"/>
  <c r="D103" i="8"/>
  <c r="G102" i="8"/>
  <c r="E102" i="8"/>
  <c r="D102" i="8"/>
  <c r="G96" i="8"/>
  <c r="E96" i="8"/>
  <c r="D96" i="8"/>
  <c r="G95" i="8"/>
  <c r="E95" i="8"/>
  <c r="D95" i="8"/>
  <c r="G94" i="8"/>
  <c r="E94" i="8"/>
  <c r="D94" i="8"/>
  <c r="D87" i="8"/>
  <c r="E87" i="8"/>
  <c r="G87" i="8"/>
  <c r="D88" i="8"/>
  <c r="E88" i="8"/>
  <c r="G88" i="8"/>
  <c r="G86" i="8"/>
  <c r="E86" i="8"/>
  <c r="D86" i="8"/>
  <c r="G85" i="8"/>
  <c r="E85" i="8"/>
  <c r="D85" i="8"/>
  <c r="G79" i="8"/>
  <c r="E79" i="8"/>
  <c r="D79" i="8"/>
  <c r="G78" i="8"/>
  <c r="E78" i="8"/>
  <c r="D78" i="8"/>
  <c r="G77" i="8"/>
  <c r="E77" i="8"/>
  <c r="D77" i="8"/>
  <c r="G71" i="8"/>
  <c r="E71" i="8"/>
  <c r="D71" i="8"/>
  <c r="G70" i="8"/>
  <c r="E70" i="8"/>
  <c r="D70" i="8"/>
  <c r="G69" i="8"/>
  <c r="E69" i="8"/>
  <c r="D69" i="8"/>
  <c r="G63" i="8"/>
  <c r="E63" i="8"/>
  <c r="D63" i="8"/>
  <c r="G62" i="8"/>
  <c r="E62" i="8"/>
  <c r="D62" i="8"/>
  <c r="G55" i="8"/>
  <c r="E55" i="8"/>
  <c r="D55" i="8"/>
  <c r="G54" i="8"/>
  <c r="D54" i="8"/>
  <c r="G48" i="8"/>
  <c r="E48" i="8"/>
  <c r="D48" i="8"/>
  <c r="G47" i="8"/>
  <c r="E47" i="8"/>
  <c r="D47" i="8"/>
  <c r="G46" i="8"/>
  <c r="E46" i="8"/>
  <c r="D46" i="8"/>
  <c r="G40" i="8"/>
  <c r="E40" i="8"/>
  <c r="D40" i="8"/>
  <c r="G39" i="8"/>
  <c r="E39" i="8"/>
  <c r="D39" i="8"/>
  <c r="G38" i="8"/>
  <c r="E38" i="8"/>
  <c r="D38" i="8"/>
  <c r="G37" i="8"/>
  <c r="E37" i="8"/>
  <c r="D37" i="8"/>
  <c r="D31" i="8"/>
  <c r="E31" i="8"/>
  <c r="G31" i="8"/>
  <c r="G30" i="8"/>
  <c r="E30" i="8"/>
  <c r="D30" i="8"/>
  <c r="G29" i="8"/>
  <c r="E29" i="8"/>
  <c r="D29" i="8"/>
  <c r="G28" i="8"/>
  <c r="E28" i="8"/>
  <c r="D28" i="8"/>
  <c r="G22" i="8"/>
  <c r="E22" i="8"/>
  <c r="D22" i="8"/>
  <c r="G21" i="8"/>
  <c r="E21" i="8"/>
  <c r="D21" i="8"/>
  <c r="G20" i="8"/>
  <c r="E20" i="8"/>
  <c r="D20" i="8"/>
  <c r="G14" i="8"/>
  <c r="E14" i="8"/>
  <c r="D14" i="8"/>
  <c r="G13" i="8"/>
  <c r="E13" i="8"/>
  <c r="D13" i="8"/>
  <c r="G12" i="8"/>
  <c r="E12" i="8"/>
  <c r="D12" i="8"/>
  <c r="E269" i="7"/>
  <c r="D269" i="7"/>
  <c r="C269" i="7"/>
  <c r="B269" i="7"/>
  <c r="G268" i="7"/>
  <c r="E268" i="7"/>
  <c r="D268" i="7"/>
  <c r="C268" i="7"/>
  <c r="B268" i="7"/>
  <c r="G267" i="7"/>
  <c r="E267" i="7"/>
  <c r="D267" i="7"/>
  <c r="C267" i="7"/>
  <c r="B267" i="7"/>
  <c r="G266" i="7"/>
  <c r="E266" i="7"/>
  <c r="D266" i="7"/>
  <c r="C266" i="7"/>
  <c r="B266" i="7"/>
  <c r="E265" i="7"/>
  <c r="D265" i="7"/>
  <c r="C265" i="7"/>
  <c r="B265" i="7"/>
  <c r="G258" i="7"/>
  <c r="D258" i="7"/>
  <c r="C258" i="7"/>
  <c r="B258" i="7"/>
  <c r="G250" i="7"/>
  <c r="F250" i="7"/>
  <c r="E250" i="7"/>
  <c r="D250" i="7"/>
  <c r="C250" i="7"/>
  <c r="B250" i="7"/>
  <c r="E242" i="7"/>
  <c r="D242" i="7"/>
  <c r="C242" i="7"/>
  <c r="B242" i="7"/>
  <c r="G234" i="7"/>
  <c r="C234" i="7"/>
  <c r="B234" i="7"/>
  <c r="G224" i="7"/>
  <c r="E224" i="7"/>
  <c r="C224" i="7"/>
  <c r="B224" i="7"/>
  <c r="G217" i="7"/>
  <c r="E217" i="7"/>
  <c r="D217" i="7"/>
  <c r="C217" i="7"/>
  <c r="B217" i="7"/>
  <c r="G208" i="7"/>
  <c r="E208" i="7"/>
  <c r="D208" i="7"/>
  <c r="C208" i="7"/>
  <c r="B208" i="7"/>
  <c r="E198" i="7"/>
  <c r="D198" i="7"/>
  <c r="C198" i="7"/>
  <c r="B198" i="7"/>
  <c r="G189" i="7"/>
  <c r="E189" i="7"/>
  <c r="D189" i="7"/>
  <c r="C189" i="7"/>
  <c r="B189" i="7"/>
  <c r="G180" i="7"/>
  <c r="E180" i="7"/>
  <c r="D180" i="7"/>
  <c r="C180" i="7"/>
  <c r="B180" i="7"/>
  <c r="E172" i="7"/>
  <c r="D172" i="7"/>
  <c r="C172" i="7"/>
  <c r="B172" i="7"/>
  <c r="G165" i="7"/>
  <c r="D165" i="7"/>
  <c r="C165" i="7"/>
  <c r="B165" i="7"/>
  <c r="G156" i="7"/>
  <c r="E156" i="7"/>
  <c r="D156" i="7"/>
  <c r="D147" i="7"/>
  <c r="C147" i="7"/>
  <c r="B147" i="7"/>
  <c r="G140" i="7"/>
  <c r="E140" i="7"/>
  <c r="D140" i="7"/>
  <c r="C140" i="7"/>
  <c r="B140" i="7"/>
  <c r="G132" i="7"/>
  <c r="E132" i="7"/>
  <c r="D132" i="7"/>
  <c r="C132" i="7"/>
  <c r="B132" i="7"/>
  <c r="G124" i="7"/>
  <c r="E124" i="7"/>
  <c r="D124" i="7"/>
  <c r="C124" i="7"/>
  <c r="B124" i="7"/>
  <c r="G115" i="7"/>
  <c r="E115" i="7"/>
  <c r="D115" i="7"/>
  <c r="C115" i="7"/>
  <c r="B115" i="7"/>
  <c r="E108" i="7"/>
  <c r="D108" i="7"/>
  <c r="C108" i="7"/>
  <c r="B108" i="7"/>
  <c r="G98" i="7"/>
  <c r="E98" i="7"/>
  <c r="D98" i="7"/>
  <c r="C98" i="7"/>
  <c r="B98" i="7"/>
  <c r="G90" i="7"/>
  <c r="E90" i="7"/>
  <c r="C90" i="7"/>
  <c r="B90" i="7"/>
  <c r="F268" i="7"/>
  <c r="G80" i="7"/>
  <c r="E80" i="7"/>
  <c r="C80" i="7"/>
  <c r="B80" i="7"/>
  <c r="G72" i="7"/>
  <c r="E72" i="7"/>
  <c r="D72" i="7"/>
  <c r="C72" i="7"/>
  <c r="B72" i="7"/>
  <c r="G64" i="7"/>
  <c r="E64" i="7"/>
  <c r="D64" i="7"/>
  <c r="C64" i="7"/>
  <c r="B64" i="7"/>
  <c r="G49" i="7"/>
  <c r="E49" i="7"/>
  <c r="C49" i="7"/>
  <c r="B49" i="7"/>
  <c r="G41" i="7"/>
  <c r="E41" i="7"/>
  <c r="D41" i="7"/>
  <c r="C41" i="7"/>
  <c r="B41" i="7"/>
  <c r="F41" i="7"/>
  <c r="G32" i="7"/>
  <c r="D32" i="7"/>
  <c r="C32" i="7"/>
  <c r="F267" i="7"/>
  <c r="G23" i="7"/>
  <c r="D23" i="7"/>
  <c r="C23" i="7"/>
  <c r="F23" i="7"/>
  <c r="E15" i="7"/>
  <c r="D15" i="7"/>
  <c r="C15" i="7"/>
  <c r="G7" i="7"/>
  <c r="E7" i="7"/>
  <c r="D7" i="7"/>
  <c r="C7" i="7"/>
  <c r="G258" i="5"/>
  <c r="E258" i="5"/>
  <c r="D258" i="5"/>
  <c r="C258" i="5"/>
  <c r="B258" i="5"/>
  <c r="G250" i="5"/>
  <c r="E250" i="5"/>
  <c r="D250" i="5"/>
  <c r="C250" i="5"/>
  <c r="B250" i="5"/>
  <c r="F250" i="5"/>
  <c r="G242" i="5"/>
  <c r="E242" i="5"/>
  <c r="D242" i="5"/>
  <c r="G234" i="5"/>
  <c r="E234" i="5"/>
  <c r="D234" i="5"/>
  <c r="C234" i="5"/>
  <c r="B234" i="5"/>
  <c r="G208" i="5"/>
  <c r="E208" i="5"/>
  <c r="D208" i="5"/>
  <c r="C208" i="5"/>
  <c r="B208" i="5"/>
  <c r="F208" i="5"/>
  <c r="E265" i="1"/>
  <c r="D265" i="1"/>
  <c r="C265" i="1"/>
  <c r="B265" i="1"/>
  <c r="G264" i="1"/>
  <c r="G267" i="8" s="1"/>
  <c r="E264" i="1"/>
  <c r="E267" i="8"/>
  <c r="C264" i="1"/>
  <c r="B264" i="1"/>
  <c r="G263" i="1"/>
  <c r="G266" i="8" s="1"/>
  <c r="E263" i="1"/>
  <c r="C263" i="1"/>
  <c r="B263" i="1"/>
  <c r="E262" i="1"/>
  <c r="C262" i="1"/>
  <c r="B262" i="1"/>
  <c r="B266" i="1" s="1"/>
  <c r="G261" i="1"/>
  <c r="E261" i="1"/>
  <c r="D261" i="1"/>
  <c r="C261" i="1"/>
  <c r="G254" i="1"/>
  <c r="E254" i="1"/>
  <c r="D254" i="1"/>
  <c r="C254" i="1"/>
  <c r="G246" i="1"/>
  <c r="E246" i="1"/>
  <c r="D246" i="1"/>
  <c r="C246" i="1"/>
  <c r="B246" i="1"/>
  <c r="G238" i="1"/>
  <c r="E238" i="1"/>
  <c r="D238" i="1"/>
  <c r="C238" i="1"/>
  <c r="B238" i="1"/>
  <c r="G230" i="1"/>
  <c r="E230" i="1"/>
  <c r="D230" i="1"/>
  <c r="C230" i="1"/>
  <c r="B230" i="1"/>
  <c r="G221" i="1"/>
  <c r="E221" i="1"/>
  <c r="D221" i="1"/>
  <c r="C221" i="1"/>
  <c r="B221" i="1"/>
  <c r="G214" i="1"/>
  <c r="E214" i="1"/>
  <c r="D214" i="1"/>
  <c r="B214" i="1"/>
  <c r="G205" i="1"/>
  <c r="E205" i="1"/>
  <c r="D205" i="1"/>
  <c r="C205" i="1"/>
  <c r="B205" i="1"/>
  <c r="G196" i="1"/>
  <c r="E196" i="1"/>
  <c r="D196" i="1"/>
  <c r="C196" i="1"/>
  <c r="B196" i="1"/>
  <c r="G188" i="1"/>
  <c r="E188" i="1"/>
  <c r="D188" i="1"/>
  <c r="C188" i="1"/>
  <c r="B188" i="1"/>
  <c r="G179" i="1"/>
  <c r="E179" i="1"/>
  <c r="D179" i="1"/>
  <c r="C179" i="1"/>
  <c r="B179" i="1"/>
  <c r="G171" i="1"/>
  <c r="E171" i="1"/>
  <c r="D171" i="1"/>
  <c r="C171" i="1"/>
  <c r="B171" i="1"/>
  <c r="G164" i="1"/>
  <c r="E164" i="1"/>
  <c r="D164" i="1"/>
  <c r="C164" i="1"/>
  <c r="B164" i="1"/>
  <c r="G155" i="1"/>
  <c r="E155" i="1"/>
  <c r="D155" i="1"/>
  <c r="C155" i="1"/>
  <c r="B155" i="1"/>
  <c r="G146" i="1"/>
  <c r="E146" i="1"/>
  <c r="D146" i="1"/>
  <c r="C146" i="1"/>
  <c r="B146" i="1"/>
  <c r="G139" i="1"/>
  <c r="E139" i="1"/>
  <c r="D139" i="1"/>
  <c r="C139" i="1"/>
  <c r="B139" i="1"/>
  <c r="G131" i="1"/>
  <c r="E131" i="1"/>
  <c r="D131" i="1"/>
  <c r="C131" i="1"/>
  <c r="B131" i="1"/>
  <c r="G123" i="1"/>
  <c r="E123" i="1"/>
  <c r="D123" i="1"/>
  <c r="C123" i="1"/>
  <c r="B123" i="1"/>
  <c r="G114" i="1"/>
  <c r="E114" i="1"/>
  <c r="D114" i="1"/>
  <c r="C114" i="1"/>
  <c r="B114" i="1"/>
  <c r="G107" i="1"/>
  <c r="E107" i="1"/>
  <c r="D107" i="1"/>
  <c r="C107" i="1"/>
  <c r="B107" i="1"/>
  <c r="G97" i="1"/>
  <c r="E97" i="1"/>
  <c r="C97" i="1"/>
  <c r="B97" i="1"/>
  <c r="G89" i="1"/>
  <c r="E89" i="1"/>
  <c r="D89" i="1"/>
  <c r="C89" i="1"/>
  <c r="B89" i="1"/>
  <c r="G80" i="1"/>
  <c r="E80" i="1"/>
  <c r="D80" i="1"/>
  <c r="C80" i="1"/>
  <c r="B80" i="1"/>
  <c r="G72" i="1"/>
  <c r="E72" i="1"/>
  <c r="D72" i="1"/>
  <c r="C72" i="1"/>
  <c r="B72" i="1"/>
  <c r="G64" i="1"/>
  <c r="E64" i="1"/>
  <c r="E49" i="1"/>
  <c r="C49" i="1"/>
  <c r="B49" i="1"/>
  <c r="G41" i="1"/>
  <c r="E41" i="1"/>
  <c r="D41" i="1"/>
  <c r="C41" i="1"/>
  <c r="B41" i="1"/>
  <c r="G32" i="1"/>
  <c r="E32" i="1"/>
  <c r="D32" i="1"/>
  <c r="C32" i="1"/>
  <c r="B32" i="1"/>
  <c r="D23" i="1"/>
  <c r="C23" i="1"/>
  <c r="B23" i="1"/>
  <c r="G15" i="1"/>
  <c r="D15" i="1"/>
  <c r="C15" i="1"/>
  <c r="B15" i="1"/>
  <c r="G7" i="1"/>
  <c r="E7" i="1"/>
  <c r="D7" i="1"/>
  <c r="C7" i="1"/>
  <c r="B7" i="1"/>
  <c r="C261" i="6"/>
  <c r="C262" i="6"/>
  <c r="C263" i="6"/>
  <c r="C264" i="6"/>
  <c r="C265" i="6"/>
  <c r="B264" i="6"/>
  <c r="B263" i="6"/>
  <c r="G265" i="6"/>
  <c r="G264" i="6"/>
  <c r="G263" i="6"/>
  <c r="G262" i="6"/>
  <c r="E265" i="6"/>
  <c r="E264" i="6"/>
  <c r="E263" i="6"/>
  <c r="E262" i="6"/>
  <c r="E261" i="6"/>
  <c r="D265" i="6"/>
  <c r="D264" i="6"/>
  <c r="D262" i="6"/>
  <c r="D265" i="8" l="1"/>
  <c r="D264" i="8"/>
  <c r="E266" i="8"/>
  <c r="F266" i="8" s="1"/>
  <c r="B266" i="6"/>
  <c r="G266" i="1"/>
  <c r="G270" i="7"/>
  <c r="B270" i="7"/>
  <c r="B241" i="8"/>
  <c r="D270" i="5"/>
  <c r="F57" i="1"/>
  <c r="E266" i="1"/>
  <c r="B207" i="8"/>
  <c r="B89" i="8"/>
  <c r="B123" i="8"/>
  <c r="E57" i="8"/>
  <c r="B41" i="8"/>
  <c r="B233" i="8"/>
  <c r="B197" i="8"/>
  <c r="B179" i="8"/>
  <c r="B146" i="8"/>
  <c r="B97" i="8"/>
  <c r="C57" i="8"/>
  <c r="G57" i="8"/>
  <c r="B257" i="8"/>
  <c r="B164" i="8"/>
  <c r="B139" i="8"/>
  <c r="B64" i="8"/>
  <c r="D57" i="8"/>
  <c r="B32" i="8"/>
  <c r="F242" i="5"/>
  <c r="C266" i="6"/>
  <c r="B15" i="8"/>
  <c r="D114" i="8"/>
  <c r="B249" i="8"/>
  <c r="B216" i="8"/>
  <c r="B155" i="8"/>
  <c r="B114" i="8"/>
  <c r="B107" i="8"/>
  <c r="B80" i="8"/>
  <c r="C64" i="8"/>
  <c r="C257" i="8"/>
  <c r="B57" i="8"/>
  <c r="B72" i="8"/>
  <c r="B171" i="8"/>
  <c r="B223" i="8"/>
  <c r="B49" i="8"/>
  <c r="B23" i="8"/>
  <c r="D270" i="7"/>
  <c r="G41" i="8"/>
  <c r="G164" i="8"/>
  <c r="G23" i="8"/>
  <c r="D97" i="8"/>
  <c r="D139" i="8"/>
  <c r="D179" i="8"/>
  <c r="G72" i="8"/>
  <c r="D89" i="8"/>
  <c r="G89" i="8"/>
  <c r="G107" i="8"/>
  <c r="D155" i="8"/>
  <c r="G216" i="8"/>
  <c r="C41" i="8"/>
  <c r="C49" i="8"/>
  <c r="C72" i="8"/>
  <c r="C80" i="8"/>
  <c r="C89" i="8"/>
  <c r="C107" i="8"/>
  <c r="C114" i="8"/>
  <c r="C123" i="8"/>
  <c r="C131" i="8"/>
  <c r="C139" i="8"/>
  <c r="C146" i="8"/>
  <c r="C164" i="8"/>
  <c r="C171" i="8"/>
  <c r="C179" i="8"/>
  <c r="C188" i="8"/>
  <c r="C197" i="8"/>
  <c r="C207" i="8"/>
  <c r="C216" i="8"/>
  <c r="C223" i="8"/>
  <c r="C241" i="8"/>
  <c r="C249" i="8"/>
  <c r="F267" i="5"/>
  <c r="D267" i="8" s="1"/>
  <c r="F267" i="8" s="1"/>
  <c r="D223" i="8"/>
  <c r="G97" i="8"/>
  <c r="G233" i="8"/>
  <c r="G131" i="8"/>
  <c r="G123" i="8"/>
  <c r="D49" i="8"/>
  <c r="D32" i="8"/>
  <c r="F269" i="5"/>
  <c r="F268" i="5"/>
  <c r="F234" i="5"/>
  <c r="D15" i="8"/>
  <c r="D23" i="8"/>
  <c r="E32" i="8"/>
  <c r="G265" i="8"/>
  <c r="G49" i="8"/>
  <c r="D64" i="8"/>
  <c r="G80" i="8"/>
  <c r="E97" i="8"/>
  <c r="D107" i="8"/>
  <c r="D123" i="8"/>
  <c r="D146" i="8"/>
  <c r="D164" i="8"/>
  <c r="G188" i="8"/>
  <c r="G207" i="8"/>
  <c r="D233" i="8"/>
  <c r="D249" i="8"/>
  <c r="G257" i="8"/>
  <c r="F265" i="5"/>
  <c r="F258" i="5"/>
  <c r="E270" i="5"/>
  <c r="G114" i="8"/>
  <c r="F266" i="5"/>
  <c r="C270" i="5"/>
  <c r="D72" i="8"/>
  <c r="E268" i="8"/>
  <c r="G32" i="8"/>
  <c r="G264" i="8"/>
  <c r="G268" i="8"/>
  <c r="E114" i="8"/>
  <c r="E139" i="8"/>
  <c r="G155" i="8"/>
  <c r="G171" i="8"/>
  <c r="D171" i="8"/>
  <c r="E179" i="8"/>
  <c r="G179" i="8"/>
  <c r="D188" i="8"/>
  <c r="E188" i="8"/>
  <c r="D197" i="8"/>
  <c r="E197" i="8"/>
  <c r="D207" i="8"/>
  <c r="E207" i="8"/>
  <c r="E216" i="8"/>
  <c r="E223" i="8"/>
  <c r="G223" i="8"/>
  <c r="D241" i="8"/>
  <c r="E241" i="8"/>
  <c r="D257" i="8"/>
  <c r="D131" i="8"/>
  <c r="G139" i="8"/>
  <c r="G146" i="8"/>
  <c r="G197" i="8"/>
  <c r="D216" i="8"/>
  <c r="G241" i="8"/>
  <c r="G249" i="8"/>
  <c r="E257" i="8"/>
  <c r="D41" i="8"/>
  <c r="E49" i="8"/>
  <c r="G64" i="8"/>
  <c r="F261" i="1"/>
  <c r="F205" i="1"/>
  <c r="F238" i="1"/>
  <c r="F32" i="1"/>
  <c r="F64" i="1"/>
  <c r="F139" i="1"/>
  <c r="F146" i="1"/>
  <c r="F171" i="1"/>
  <c r="F188" i="1"/>
  <c r="F254" i="1"/>
  <c r="F41" i="1"/>
  <c r="F264" i="1"/>
  <c r="F97" i="1"/>
  <c r="F131" i="1"/>
  <c r="F214" i="1"/>
  <c r="C266" i="1"/>
  <c r="E41" i="8"/>
  <c r="D80" i="8"/>
  <c r="F80" i="1"/>
  <c r="F114" i="1"/>
  <c r="F164" i="1"/>
  <c r="F262" i="1"/>
  <c r="F15" i="1"/>
  <c r="F107" i="1"/>
  <c r="F265" i="1"/>
  <c r="F23" i="1"/>
  <c r="F179" i="1"/>
  <c r="G15" i="8"/>
  <c r="F7" i="1"/>
  <c r="F263" i="1"/>
  <c r="F49" i="1"/>
  <c r="F72" i="1"/>
  <c r="F89" i="1"/>
  <c r="F123" i="1"/>
  <c r="F155" i="1"/>
  <c r="F196" i="1"/>
  <c r="F221" i="1"/>
  <c r="F230" i="1"/>
  <c r="F246" i="1"/>
  <c r="D266" i="1"/>
  <c r="E264" i="8"/>
  <c r="E80" i="8"/>
  <c r="E23" i="8"/>
  <c r="F98" i="7"/>
  <c r="F198" i="7"/>
  <c r="F266" i="7"/>
  <c r="F15" i="7"/>
  <c r="F32" i="7"/>
  <c r="F64" i="7"/>
  <c r="F108" i="7"/>
  <c r="F140" i="7"/>
  <c r="F147" i="7"/>
  <c r="F172" i="7"/>
  <c r="F189" i="7"/>
  <c r="F217" i="7"/>
  <c r="C270" i="7"/>
  <c r="E72" i="8"/>
  <c r="E107" i="8"/>
  <c r="E131" i="8"/>
  <c r="E155" i="8"/>
  <c r="E164" i="8"/>
  <c r="E171" i="8"/>
  <c r="F132" i="7"/>
  <c r="F180" i="7"/>
  <c r="F224" i="7"/>
  <c r="F234" i="7"/>
  <c r="F7" i="7"/>
  <c r="F49" i="7"/>
  <c r="F72" i="7"/>
  <c r="F90" i="7"/>
  <c r="F124" i="7"/>
  <c r="F156" i="7"/>
  <c r="F208" i="7"/>
  <c r="F242" i="7"/>
  <c r="E89" i="8"/>
  <c r="E146" i="8"/>
  <c r="F265" i="7"/>
  <c r="F80" i="7"/>
  <c r="F115" i="7"/>
  <c r="F165" i="7"/>
  <c r="F258" i="7"/>
  <c r="E270" i="7"/>
  <c r="E64" i="8"/>
  <c r="E123" i="8"/>
  <c r="E233" i="8"/>
  <c r="E249" i="8"/>
  <c r="D268" i="8"/>
  <c r="B188" i="8"/>
  <c r="B131" i="8"/>
  <c r="C15" i="8"/>
  <c r="C32" i="8"/>
  <c r="C97" i="8"/>
  <c r="C155" i="8"/>
  <c r="C233" i="8"/>
  <c r="C23" i="8"/>
  <c r="E265" i="8"/>
  <c r="E15" i="8"/>
  <c r="G7" i="8"/>
  <c r="D266" i="6"/>
  <c r="E266" i="6"/>
  <c r="F4" i="6"/>
  <c r="F4" i="8" s="1"/>
  <c r="F5" i="6"/>
  <c r="F5" i="8" s="1"/>
  <c r="F6" i="6"/>
  <c r="F6" i="8" s="1"/>
  <c r="D7" i="6"/>
  <c r="E7" i="6"/>
  <c r="G7" i="6"/>
  <c r="F12" i="6"/>
  <c r="F12" i="8" s="1"/>
  <c r="F13" i="6"/>
  <c r="F13" i="8" s="1"/>
  <c r="F14" i="6"/>
  <c r="F14" i="8" s="1"/>
  <c r="C15" i="6"/>
  <c r="D15" i="6"/>
  <c r="E15" i="6"/>
  <c r="G15" i="6"/>
  <c r="F20" i="6"/>
  <c r="F20" i="8" s="1"/>
  <c r="F21" i="6"/>
  <c r="F21" i="8" s="1"/>
  <c r="F22" i="6"/>
  <c r="F22" i="8" s="1"/>
  <c r="B23" i="6"/>
  <c r="C23" i="6"/>
  <c r="D23" i="6"/>
  <c r="E23" i="6"/>
  <c r="G23" i="6"/>
  <c r="F28" i="8"/>
  <c r="F29" i="8"/>
  <c r="F30" i="8"/>
  <c r="F31" i="8"/>
  <c r="B32" i="6"/>
  <c r="C32" i="6"/>
  <c r="D32" i="6"/>
  <c r="E32" i="6"/>
  <c r="G32" i="6"/>
  <c r="F37" i="6"/>
  <c r="F37" i="8" s="1"/>
  <c r="F38" i="6"/>
  <c r="F38" i="8" s="1"/>
  <c r="F39" i="6"/>
  <c r="F39" i="8" s="1"/>
  <c r="F40" i="6"/>
  <c r="F40" i="8" s="1"/>
  <c r="B41" i="6"/>
  <c r="C41" i="6"/>
  <c r="D41" i="6"/>
  <c r="E41" i="6"/>
  <c r="F46" i="6"/>
  <c r="F46" i="8" s="1"/>
  <c r="F47" i="6"/>
  <c r="F47" i="8" s="1"/>
  <c r="F48" i="6"/>
  <c r="F48" i="8" s="1"/>
  <c r="B49" i="6"/>
  <c r="D49" i="6"/>
  <c r="E49" i="6"/>
  <c r="G49" i="6"/>
  <c r="F54" i="6"/>
  <c r="F55" i="6"/>
  <c r="F55" i="8" s="1"/>
  <c r="F62" i="6"/>
  <c r="F62" i="8" s="1"/>
  <c r="F63" i="6"/>
  <c r="F63" i="8" s="1"/>
  <c r="C64" i="6"/>
  <c r="D64" i="6"/>
  <c r="G64" i="6"/>
  <c r="F69" i="6"/>
  <c r="F69" i="8" s="1"/>
  <c r="F70" i="6"/>
  <c r="F70" i="8" s="1"/>
  <c r="F71" i="6"/>
  <c r="F71" i="8" s="1"/>
  <c r="B72" i="6"/>
  <c r="C72" i="6"/>
  <c r="D72" i="6"/>
  <c r="E72" i="6"/>
  <c r="G72" i="6"/>
  <c r="F77" i="6"/>
  <c r="F77" i="8" s="1"/>
  <c r="F78" i="6"/>
  <c r="F78" i="8" s="1"/>
  <c r="F79" i="6"/>
  <c r="F79" i="8" s="1"/>
  <c r="B80" i="6"/>
  <c r="C80" i="6"/>
  <c r="D80" i="6"/>
  <c r="E80" i="6"/>
  <c r="G80" i="6"/>
  <c r="F85" i="6"/>
  <c r="F85" i="8" s="1"/>
  <c r="F86" i="6"/>
  <c r="F86" i="8" s="1"/>
  <c r="F87" i="6"/>
  <c r="F87" i="8" s="1"/>
  <c r="F88" i="6"/>
  <c r="F88" i="8" s="1"/>
  <c r="B89" i="6"/>
  <c r="C89" i="6"/>
  <c r="D89" i="6"/>
  <c r="G89" i="6"/>
  <c r="F94" i="8"/>
  <c r="F95" i="8"/>
  <c r="F96" i="8"/>
  <c r="B97" i="6"/>
  <c r="C97" i="6"/>
  <c r="D97" i="6"/>
  <c r="E97" i="6"/>
  <c r="G97" i="6"/>
  <c r="F102" i="6"/>
  <c r="F102" i="8" s="1"/>
  <c r="F103" i="6"/>
  <c r="F103" i="8" s="1"/>
  <c r="F104" i="6"/>
  <c r="F104" i="8" s="1"/>
  <c r="F105" i="6"/>
  <c r="F105" i="8" s="1"/>
  <c r="F106" i="6"/>
  <c r="F106" i="8" s="1"/>
  <c r="C107" i="6"/>
  <c r="D107" i="6"/>
  <c r="E107" i="6"/>
  <c r="G107" i="6"/>
  <c r="F112" i="6"/>
  <c r="F112" i="8" s="1"/>
  <c r="F113" i="6"/>
  <c r="F113" i="8" s="1"/>
  <c r="B114" i="6"/>
  <c r="C114" i="6"/>
  <c r="D114" i="6"/>
  <c r="E114" i="6"/>
  <c r="G114" i="6"/>
  <c r="F120" i="6"/>
  <c r="F120" i="8" s="1"/>
  <c r="F121" i="6"/>
  <c r="F121" i="8" s="1"/>
  <c r="F122" i="6"/>
  <c r="F122" i="8" s="1"/>
  <c r="B123" i="6"/>
  <c r="C123" i="6"/>
  <c r="D123" i="6"/>
  <c r="E123" i="6"/>
  <c r="G123" i="6"/>
  <c r="F128" i="6"/>
  <c r="F128" i="8" s="1"/>
  <c r="F129" i="6"/>
  <c r="F129" i="8" s="1"/>
  <c r="F130" i="6"/>
  <c r="F130" i="8" s="1"/>
  <c r="B131" i="6"/>
  <c r="C131" i="6"/>
  <c r="D131" i="6"/>
  <c r="E131" i="6"/>
  <c r="G131" i="6"/>
  <c r="F136" i="6"/>
  <c r="F136" i="8" s="1"/>
  <c r="F137" i="6"/>
  <c r="F137" i="8" s="1"/>
  <c r="F138" i="6"/>
  <c r="F138" i="8" s="1"/>
  <c r="B139" i="6"/>
  <c r="E139" i="6"/>
  <c r="F144" i="6"/>
  <c r="F144" i="8" s="1"/>
  <c r="F145" i="6"/>
  <c r="F145" i="8" s="1"/>
  <c r="B146" i="6"/>
  <c r="C146" i="6"/>
  <c r="E146" i="6"/>
  <c r="G146" i="6"/>
  <c r="F151" i="6"/>
  <c r="F151" i="8" s="1"/>
  <c r="F152" i="6"/>
  <c r="F152" i="8" s="1"/>
  <c r="F153" i="6"/>
  <c r="F153" i="8" s="1"/>
  <c r="F154" i="6"/>
  <c r="F154" i="8" s="1"/>
  <c r="B155" i="6"/>
  <c r="C155" i="6"/>
  <c r="D155" i="6"/>
  <c r="E155" i="6"/>
  <c r="G155" i="6"/>
  <c r="F160" i="6"/>
  <c r="F160" i="8" s="1"/>
  <c r="F161" i="6"/>
  <c r="F161" i="8" s="1"/>
  <c r="F162" i="6"/>
  <c r="F162" i="8" s="1"/>
  <c r="F163" i="6"/>
  <c r="F163" i="8" s="1"/>
  <c r="B164" i="6"/>
  <c r="C164" i="6"/>
  <c r="D164" i="6"/>
  <c r="G164" i="6"/>
  <c r="F169" i="8"/>
  <c r="F170" i="8"/>
  <c r="B171" i="6"/>
  <c r="C171" i="6"/>
  <c r="D171" i="6"/>
  <c r="E171" i="6"/>
  <c r="G171" i="6"/>
  <c r="F176" i="6"/>
  <c r="F176" i="8" s="1"/>
  <c r="F177" i="6"/>
  <c r="F177" i="8" s="1"/>
  <c r="F178" i="6"/>
  <c r="F178" i="8" s="1"/>
  <c r="B179" i="6"/>
  <c r="C179" i="6"/>
  <c r="D179" i="6"/>
  <c r="E179" i="6"/>
  <c r="G179" i="6"/>
  <c r="F184" i="8"/>
  <c r="F185" i="6"/>
  <c r="F185" i="8" s="1"/>
  <c r="F186" i="6"/>
  <c r="F186" i="8" s="1"/>
  <c r="F187" i="6"/>
  <c r="F187" i="8" s="1"/>
  <c r="B188" i="6"/>
  <c r="C188" i="6"/>
  <c r="D188" i="6"/>
  <c r="E188" i="6"/>
  <c r="G188" i="6"/>
  <c r="F193" i="6"/>
  <c r="F193" i="8" s="1"/>
  <c r="F194" i="6"/>
  <c r="F194" i="8" s="1"/>
  <c r="F195" i="8"/>
  <c r="F195" i="6"/>
  <c r="F196" i="8" s="1"/>
  <c r="B196" i="6"/>
  <c r="C196" i="6"/>
  <c r="D196" i="6"/>
  <c r="E196" i="6"/>
  <c r="G196" i="6"/>
  <c r="F201" i="6"/>
  <c r="F202" i="8" s="1"/>
  <c r="F202" i="6"/>
  <c r="F203" i="8" s="1"/>
  <c r="F204" i="8"/>
  <c r="F203" i="6"/>
  <c r="F205" i="8" s="1"/>
  <c r="F204" i="6"/>
  <c r="F206" i="8" s="1"/>
  <c r="B205" i="6"/>
  <c r="D205" i="6"/>
  <c r="E205" i="6"/>
  <c r="G205" i="6"/>
  <c r="F210" i="6"/>
  <c r="F212" i="8" s="1"/>
  <c r="F211" i="6"/>
  <c r="F213" i="8" s="1"/>
  <c r="F212" i="6"/>
  <c r="F214" i="8" s="1"/>
  <c r="F213" i="6"/>
  <c r="F215" i="8" s="1"/>
  <c r="C214" i="6"/>
  <c r="D214" i="6"/>
  <c r="E214" i="6"/>
  <c r="G214" i="6"/>
  <c r="F219" i="6"/>
  <c r="F221" i="8" s="1"/>
  <c r="F220" i="6"/>
  <c r="F222" i="8" s="1"/>
  <c r="B221" i="6"/>
  <c r="C221" i="6"/>
  <c r="D221" i="6"/>
  <c r="E221" i="6"/>
  <c r="G221" i="6"/>
  <c r="F226" i="6"/>
  <c r="F228" i="8" s="1"/>
  <c r="F227" i="6"/>
  <c r="F229" i="8" s="1"/>
  <c r="F230" i="8"/>
  <c r="F228" i="6"/>
  <c r="F231" i="8" s="1"/>
  <c r="F229" i="6"/>
  <c r="F232" i="8" s="1"/>
  <c r="B230" i="6"/>
  <c r="C230" i="6"/>
  <c r="D230" i="6"/>
  <c r="G230" i="6"/>
  <c r="F235" i="6"/>
  <c r="F238" i="8" s="1"/>
  <c r="F236" i="6"/>
  <c r="F239" i="8" s="1"/>
  <c r="F237" i="6"/>
  <c r="F240" i="8" s="1"/>
  <c r="B238" i="6"/>
  <c r="C238" i="6"/>
  <c r="D238" i="6"/>
  <c r="E238" i="6"/>
  <c r="G238" i="6"/>
  <c r="F243" i="6"/>
  <c r="F246" i="8" s="1"/>
  <c r="F244" i="6"/>
  <c r="F247" i="8" s="1"/>
  <c r="F245" i="6"/>
  <c r="F248" i="8" s="1"/>
  <c r="B246" i="6"/>
  <c r="D246" i="6"/>
  <c r="E246" i="6"/>
  <c r="G246" i="6"/>
  <c r="F251" i="6"/>
  <c r="F254" i="8" s="1"/>
  <c r="F252" i="6"/>
  <c r="F255" i="8" s="1"/>
  <c r="F253" i="6"/>
  <c r="F256" i="8" s="1"/>
  <c r="B254" i="6"/>
  <c r="C254" i="6"/>
  <c r="D254" i="6"/>
  <c r="E254" i="6"/>
  <c r="F265" i="8" l="1"/>
  <c r="G269" i="8"/>
  <c r="F268" i="8"/>
  <c r="F270" i="7"/>
  <c r="F270" i="5"/>
  <c r="F266" i="1"/>
  <c r="D269" i="8"/>
  <c r="F261" i="6"/>
  <c r="F54" i="8"/>
  <c r="F57" i="8" s="1"/>
  <c r="F57" i="6"/>
  <c r="F7" i="6"/>
  <c r="F64" i="8"/>
  <c r="F23" i="8"/>
  <c r="F49" i="8"/>
  <c r="F15" i="8"/>
  <c r="E269" i="8"/>
  <c r="F241" i="8"/>
  <c r="F155" i="8"/>
  <c r="F72" i="8"/>
  <c r="F223" i="8"/>
  <c r="F139" i="8"/>
  <c r="F257" i="8"/>
  <c r="F123" i="8"/>
  <c r="F164" i="8"/>
  <c r="F80" i="8"/>
  <c r="F233" i="8"/>
  <c r="F179" i="8"/>
  <c r="F216" i="8"/>
  <c r="F171" i="8"/>
  <c r="F107" i="8"/>
  <c r="F97" i="8"/>
  <c r="F41" i="8"/>
  <c r="F131" i="8"/>
  <c r="F188" i="8"/>
  <c r="F197" i="8"/>
  <c r="F146" i="8"/>
  <c r="F249" i="8"/>
  <c r="F114" i="8"/>
  <c r="F207" i="8"/>
  <c r="F32" i="8"/>
  <c r="F89" i="8"/>
  <c r="B269" i="8"/>
  <c r="C269" i="8"/>
  <c r="F264" i="6"/>
  <c r="F263" i="6"/>
  <c r="F265" i="6"/>
  <c r="F262" i="6"/>
  <c r="F221" i="6"/>
  <c r="F179" i="6"/>
  <c r="F171" i="6"/>
  <c r="F139" i="6"/>
  <c r="F114" i="6"/>
  <c r="F23" i="6"/>
  <c r="F41" i="6"/>
  <c r="F32" i="6"/>
  <c r="F214" i="6"/>
  <c r="F230" i="6"/>
  <c r="F196" i="6"/>
  <c r="F246" i="6"/>
  <c r="F123" i="6"/>
  <c r="F15" i="6"/>
  <c r="F80" i="6"/>
  <c r="F72" i="6"/>
  <c r="F238" i="6"/>
  <c r="F97" i="6"/>
  <c r="F188" i="6"/>
  <c r="F146" i="6"/>
  <c r="F89" i="6"/>
  <c r="F49" i="6"/>
  <c r="F205" i="6"/>
  <c r="F155" i="6"/>
  <c r="F107" i="6"/>
  <c r="F254" i="6"/>
  <c r="F164" i="6"/>
  <c r="F131" i="6"/>
  <c r="F64" i="6"/>
  <c r="F266" i="6" l="1"/>
  <c r="F264" i="8"/>
  <c r="F269" i="8" s="1"/>
  <c r="F7" i="8"/>
</calcChain>
</file>

<file path=xl/sharedStrings.xml><?xml version="1.0" encoding="utf-8"?>
<sst xmlns="http://schemas.openxmlformats.org/spreadsheetml/2006/main" count="3076" uniqueCount="69">
  <si>
    <t>TYPE</t>
  </si>
  <si>
    <t>LIC</t>
  </si>
  <si>
    <t>NO OF</t>
  </si>
  <si>
    <t>VGD'S</t>
  </si>
  <si>
    <t>ESTAB</t>
  </si>
  <si>
    <t>NET DEV</t>
  </si>
  <si>
    <t>REVENUE</t>
  </si>
  <si>
    <t>DOLLARS</t>
  </si>
  <si>
    <t>IN</t>
  </si>
  <si>
    <t>OUT</t>
  </si>
  <si>
    <t>FRANCHISE</t>
  </si>
  <si>
    <t>FEES</t>
  </si>
  <si>
    <t>TYPE 1</t>
  </si>
  <si>
    <t>TYPE 2</t>
  </si>
  <si>
    <t>TYPE 5</t>
  </si>
  <si>
    <t>TOTALS</t>
  </si>
  <si>
    <t>TYPE 3</t>
  </si>
  <si>
    <t>TYPE 4</t>
  </si>
  <si>
    <t>ACADIA PARISH 01</t>
  </si>
  <si>
    <t>ASSUMPTION PARISH 04</t>
  </si>
  <si>
    <t>AVOYELLES PARISH 05</t>
  </si>
  <si>
    <t>BOSSIER PARISH 08</t>
  </si>
  <si>
    <t>CADDO PARISH 09</t>
  </si>
  <si>
    <t>CALCASIEU PARISH 10</t>
  </si>
  <si>
    <t>CAMERON PARISH 12</t>
  </si>
  <si>
    <t>DESOTO PARISH 16</t>
  </si>
  <si>
    <t>EAST CARROLL PARISH 18</t>
  </si>
  <si>
    <t>IBERVILLE PARISH 24</t>
  </si>
  <si>
    <t>JEFFERSON PARISH 26</t>
  </si>
  <si>
    <t>JEFFERSON DAVIS PARISH 27</t>
  </si>
  <si>
    <t>LAFOURCHE PARISH 29</t>
  </si>
  <si>
    <t>MADISON PARISH 33</t>
  </si>
  <si>
    <t>ORLEANS PARISH 36</t>
  </si>
  <si>
    <t>PLAQUEMINES PARISH 38</t>
  </si>
  <si>
    <t>POINTE COUPEE PARISH 39</t>
  </si>
  <si>
    <t>RED RIVER PARISH 41</t>
  </si>
  <si>
    <t>ST BERNARD PARISH 44</t>
  </si>
  <si>
    <t>ST CHARLES PARISH 45</t>
  </si>
  <si>
    <t>ST HELENA PARISH 46</t>
  </si>
  <si>
    <t>ST JAMES PARISH 47</t>
  </si>
  <si>
    <t>ST JOHN PARISH 48</t>
  </si>
  <si>
    <t>ST LANDRY PARISH 49</t>
  </si>
  <si>
    <t>ST MARTIN PARISH 50</t>
  </si>
  <si>
    <t>ST MARY PARISH 51</t>
  </si>
  <si>
    <t>TENSAS PARISH 54</t>
  </si>
  <si>
    <t>TERREBONNE PARISH 55</t>
  </si>
  <si>
    <t>WEBSTER PARISH 60</t>
  </si>
  <si>
    <t>WEST BATON ROUGE PARISH 61</t>
  </si>
  <si>
    <t>WEST FELICIANA PARISH 63</t>
  </si>
  <si>
    <t xml:space="preserve">GRAND TOTALS </t>
  </si>
  <si>
    <t>DOLLARS IN</t>
  </si>
  <si>
    <t>DOLLARS OUT</t>
  </si>
  <si>
    <t>NET DEVICE REVENUE</t>
  </si>
  <si>
    <t>FRANCHISE FEES</t>
  </si>
  <si>
    <t>LICENSE
TYPE</t>
  </si>
  <si>
    <t># OF VGDS</t>
  </si>
  <si>
    <t># OF ESTAB</t>
  </si>
  <si>
    <t>TYPE 1 = BARS</t>
  </si>
  <si>
    <t>TYPE 2 = RESTAURANTS</t>
  </si>
  <si>
    <t>TYPE 3 = HOTELS/MOTELS</t>
  </si>
  <si>
    <t>TYPE 4 = OTBS/RACETRACKS</t>
  </si>
  <si>
    <t>TYPE 5 = TRUCK STOPS</t>
  </si>
  <si>
    <t>NET DEVICE
REVENUE</t>
  </si>
  <si>
    <t>FRANCHISE
FEES</t>
  </si>
  <si>
    <t>DOLLARS
OUT</t>
  </si>
  <si>
    <t>DOLLARS
IN</t>
  </si>
  <si>
    <t># of VGDs and # of Establishments for the fiscal year is based on the end of the FY 4th quarter numbers</t>
  </si>
  <si>
    <t># OF
VGDS</t>
  </si>
  <si>
    <t># OF
ESTAB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</si>
</sst>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u val="singleAccounting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 val="double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14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1"/>
    <xf numFmtId="4" fontId="5" fillId="0" borderId="0" xfId="1" applyNumberFormat="1"/>
    <xf numFmtId="43" fontId="0" fillId="0" borderId="0" xfId="2" applyFont="1"/>
    <xf numFmtId="41" fontId="0" fillId="0" borderId="0" xfId="2" applyNumberFormat="1" applyFont="1"/>
    <xf numFmtId="0" fontId="5" fillId="0" borderId="0" xfId="1" applyAlignment="1"/>
    <xf numFmtId="0" fontId="5" fillId="0" borderId="0" xfId="1" applyAlignment="1">
      <alignment horizontal="center"/>
    </xf>
    <xf numFmtId="44" fontId="5" fillId="0" borderId="0" xfId="1" applyNumberFormat="1"/>
    <xf numFmtId="44" fontId="1" fillId="0" borderId="0" xfId="1" applyNumberFormat="1" applyFont="1"/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2" borderId="6" xfId="1" applyFill="1" applyBorder="1" applyAlignment="1">
      <alignment horizontal="center"/>
    </xf>
    <xf numFmtId="0" fontId="5" fillId="2" borderId="4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1" xfId="1" applyFill="1" applyBorder="1" applyAlignment="1">
      <alignment horizontal="center"/>
    </xf>
    <xf numFmtId="0" fontId="3" fillId="0" borderId="0" xfId="1" applyFont="1"/>
    <xf numFmtId="4" fontId="5" fillId="0" borderId="0" xfId="1" applyNumberFormat="1" applyFont="1"/>
    <xf numFmtId="0" fontId="5" fillId="0" borderId="0" xfId="1" applyFont="1" applyAlignment="1">
      <alignment horizontal="center"/>
    </xf>
    <xf numFmtId="0" fontId="3" fillId="0" borderId="0" xfId="1" applyFont="1" applyFill="1"/>
    <xf numFmtId="44" fontId="5" fillId="0" borderId="8" xfId="1" applyNumberFormat="1" applyBorder="1"/>
    <xf numFmtId="43" fontId="5" fillId="0" borderId="0" xfId="2" applyFont="1"/>
    <xf numFmtId="0" fontId="5" fillId="0" borderId="9" xfId="1" applyFont="1" applyBorder="1" applyAlignment="1">
      <alignment horizontal="center"/>
    </xf>
    <xf numFmtId="43" fontId="5" fillId="0" borderId="9" xfId="2" applyFont="1" applyBorder="1"/>
    <xf numFmtId="0" fontId="5" fillId="0" borderId="0" xfId="1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3" fontId="5" fillId="0" borderId="7" xfId="2" applyFont="1" applyBorder="1"/>
    <xf numFmtId="40" fontId="5" fillId="0" borderId="0" xfId="1" applyNumberFormat="1"/>
    <xf numFmtId="38" fontId="5" fillId="0" borderId="0" xfId="1" applyNumberFormat="1"/>
    <xf numFmtId="38" fontId="5" fillId="0" borderId="8" xfId="1" applyNumberFormat="1" applyBorder="1" applyAlignment="1"/>
    <xf numFmtId="40" fontId="3" fillId="0" borderId="0" xfId="1" applyNumberFormat="1" applyFont="1"/>
    <xf numFmtId="40" fontId="5" fillId="2" borderId="2" xfId="1" applyNumberFormat="1" applyFill="1" applyBorder="1" applyAlignment="1">
      <alignment horizontal="center"/>
    </xf>
    <xf numFmtId="40" fontId="3" fillId="2" borderId="5" xfId="1" applyNumberFormat="1" applyFont="1" applyFill="1" applyBorder="1" applyAlignment="1">
      <alignment horizontal="center"/>
    </xf>
    <xf numFmtId="40" fontId="5" fillId="2" borderId="4" xfId="1" applyNumberFormat="1" applyFill="1" applyBorder="1" applyAlignment="1">
      <alignment horizontal="center"/>
    </xf>
    <xf numFmtId="40" fontId="5" fillId="2" borderId="6" xfId="1" applyNumberFormat="1" applyFill="1" applyBorder="1" applyAlignment="1">
      <alignment horizontal="center"/>
    </xf>
    <xf numFmtId="40" fontId="0" fillId="0" borderId="0" xfId="2" applyNumberFormat="1" applyFont="1"/>
    <xf numFmtId="40" fontId="5" fillId="0" borderId="9" xfId="2" applyNumberFormat="1" applyFont="1" applyBorder="1"/>
    <xf numFmtId="40" fontId="5" fillId="0" borderId="0" xfId="2" applyNumberFormat="1" applyFont="1"/>
    <xf numFmtId="40" fontId="5" fillId="0" borderId="0" xfId="1" applyNumberFormat="1" applyFont="1"/>
    <xf numFmtId="40" fontId="5" fillId="2" borderId="2" xfId="1" applyNumberFormat="1" applyFont="1" applyFill="1" applyBorder="1" applyAlignment="1">
      <alignment horizontal="center"/>
    </xf>
    <xf numFmtId="40" fontId="5" fillId="2" borderId="5" xfId="1" applyNumberFormat="1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center"/>
    </xf>
    <xf numFmtId="40" fontId="5" fillId="2" borderId="6" xfId="1" applyNumberFormat="1" applyFont="1" applyFill="1" applyBorder="1" applyAlignment="1">
      <alignment horizontal="center"/>
    </xf>
    <xf numFmtId="40" fontId="2" fillId="0" borderId="0" xfId="1" applyNumberFormat="1" applyFont="1" applyAlignment="1">
      <alignment horizontal="center"/>
    </xf>
    <xf numFmtId="40" fontId="5" fillId="0" borderId="8" xfId="1" applyNumberFormat="1" applyBorder="1"/>
    <xf numFmtId="40" fontId="5" fillId="0" borderId="0" xfId="1" applyNumberFormat="1" applyAlignment="1"/>
    <xf numFmtId="40" fontId="0" fillId="0" borderId="0" xfId="0" applyNumberFormat="1"/>
    <xf numFmtId="0" fontId="5" fillId="0" borderId="0" xfId="0" applyFont="1" applyBorder="1" applyAlignment="1">
      <alignment horizontal="center"/>
    </xf>
    <xf numFmtId="10" fontId="5" fillId="0" borderId="0" xfId="1" applyNumberFormat="1"/>
    <xf numFmtId="4" fontId="7" fillId="0" borderId="0" xfId="0" applyNumberFormat="1" applyFont="1"/>
    <xf numFmtId="0" fontId="7" fillId="0" borderId="0" xfId="0" applyFont="1" applyAlignment="1">
      <alignment horizontal="center"/>
    </xf>
    <xf numFmtId="43" fontId="5" fillId="0" borderId="9" xfId="2" applyFont="1" applyBorder="1" applyAlignment="1">
      <alignment horizontal="center"/>
    </xf>
    <xf numFmtId="43" fontId="5" fillId="0" borderId="9" xfId="2" applyFont="1" applyBorder="1" applyAlignment="1"/>
    <xf numFmtId="0" fontId="5" fillId="0" borderId="10" xfId="1" applyBorder="1"/>
    <xf numFmtId="4" fontId="7" fillId="0" borderId="10" xfId="0" applyNumberFormat="1" applyFont="1" applyBorder="1"/>
    <xf numFmtId="40" fontId="5" fillId="0" borderId="0" xfId="2" applyNumberFormat="1" applyFont="1" applyFill="1" applyBorder="1"/>
    <xf numFmtId="0" fontId="5" fillId="0" borderId="0" xfId="0" applyFont="1"/>
    <xf numFmtId="0" fontId="0" fillId="0" borderId="11" xfId="0" applyBorder="1"/>
    <xf numFmtId="38" fontId="5" fillId="0" borderId="8" xfId="1" applyNumberFormat="1" applyFill="1" applyBorder="1" applyAlignment="1"/>
    <xf numFmtId="40" fontId="5" fillId="0" borderId="8" xfId="1" applyNumberFormat="1" applyFill="1" applyBorder="1"/>
    <xf numFmtId="0" fontId="5" fillId="2" borderId="12" xfId="1" applyFill="1" applyBorder="1" applyAlignment="1">
      <alignment horizontal="center"/>
    </xf>
    <xf numFmtId="0" fontId="5" fillId="2" borderId="0" xfId="1" applyFill="1" applyBorder="1" applyAlignment="1">
      <alignment horizontal="center"/>
    </xf>
    <xf numFmtId="40" fontId="5" fillId="2" borderId="0" xfId="1" applyNumberFormat="1" applyFill="1" applyBorder="1" applyAlignment="1">
      <alignment horizontal="center"/>
    </xf>
    <xf numFmtId="40" fontId="5" fillId="2" borderId="13" xfId="1" applyNumberFormat="1" applyFill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7" fillId="0" borderId="11" xfId="0" applyNumberFormat="1" applyFont="1" applyBorder="1"/>
    <xf numFmtId="4" fontId="5" fillId="0" borderId="11" xfId="0" applyNumberFormat="1" applyFont="1" applyBorder="1"/>
    <xf numFmtId="0" fontId="5" fillId="0" borderId="11" xfId="1" applyFont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0" fontId="5" fillId="2" borderId="0" xfId="1" applyNumberFormat="1" applyFont="1" applyFill="1" applyBorder="1" applyAlignment="1">
      <alignment horizontal="center"/>
    </xf>
    <xf numFmtId="40" fontId="5" fillId="2" borderId="13" xfId="1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43" fontId="5" fillId="0" borderId="11" xfId="2" applyFont="1" applyBorder="1"/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" fontId="7" fillId="0" borderId="14" xfId="0" applyNumberFormat="1" applyFont="1" applyBorder="1"/>
    <xf numFmtId="4" fontId="5" fillId="0" borderId="14" xfId="0" applyNumberFormat="1" applyFont="1" applyBorder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40" fontId="5" fillId="0" borderId="16" xfId="2" applyNumberFormat="1" applyFont="1" applyBorder="1"/>
    <xf numFmtId="40" fontId="5" fillId="0" borderId="17" xfId="2" applyNumberFormat="1" applyFont="1" applyBorder="1"/>
    <xf numFmtId="0" fontId="7" fillId="0" borderId="14" xfId="0" applyFont="1" applyBorder="1" applyAlignment="1">
      <alignment horizontal="center"/>
    </xf>
    <xf numFmtId="43" fontId="5" fillId="0" borderId="14" xfId="2" applyFont="1" applyBorder="1"/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40" fontId="3" fillId="0" borderId="16" xfId="2" applyNumberFormat="1" applyFont="1" applyBorder="1"/>
    <xf numFmtId="40" fontId="3" fillId="0" borderId="17" xfId="2" applyNumberFormat="1" applyFont="1" applyBorder="1"/>
    <xf numFmtId="4" fontId="0" fillId="0" borderId="11" xfId="0" applyNumberFormat="1" applyBorder="1"/>
    <xf numFmtId="0" fontId="7" fillId="0" borderId="11" xfId="0" applyFont="1" applyBorder="1"/>
    <xf numFmtId="0" fontId="7" fillId="0" borderId="14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1" xfId="1" applyBorder="1"/>
    <xf numFmtId="40" fontId="5" fillId="0" borderId="11" xfId="1" applyNumberFormat="1" applyBorder="1"/>
    <xf numFmtId="0" fontId="5" fillId="0" borderId="11" xfId="1" applyBorder="1" applyAlignment="1"/>
    <xf numFmtId="38" fontId="5" fillId="0" borderId="11" xfId="1" applyNumberFormat="1" applyBorder="1"/>
    <xf numFmtId="0" fontId="5" fillId="0" borderId="14" xfId="1" applyBorder="1" applyAlignment="1"/>
    <xf numFmtId="38" fontId="5" fillId="0" borderId="14" xfId="1" applyNumberFormat="1" applyBorder="1"/>
    <xf numFmtId="40" fontId="5" fillId="0" borderId="14" xfId="1" applyNumberFormat="1" applyBorder="1"/>
    <xf numFmtId="0" fontId="5" fillId="0" borderId="15" xfId="1" applyBorder="1" applyAlignment="1"/>
    <xf numFmtId="38" fontId="5" fillId="0" borderId="16" xfId="1" applyNumberFormat="1" applyBorder="1" applyAlignment="1"/>
    <xf numFmtId="40" fontId="5" fillId="0" borderId="16" xfId="1" applyNumberFormat="1" applyBorder="1"/>
    <xf numFmtId="40" fontId="5" fillId="0" borderId="17" xfId="1" applyNumberFormat="1" applyBorder="1"/>
    <xf numFmtId="4" fontId="5" fillId="0" borderId="0" xfId="1" applyNumberFormat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0" borderId="9" xfId="1" applyFont="1" applyBorder="1" applyAlignment="1">
      <alignment horizontal="right"/>
    </xf>
    <xf numFmtId="1" fontId="5" fillId="0" borderId="0" xfId="1" applyNumberFormat="1"/>
    <xf numFmtId="43" fontId="5" fillId="0" borderId="0" xfId="1" applyNumberFormat="1"/>
    <xf numFmtId="40" fontId="5" fillId="3" borderId="2" xfId="1" applyNumberFormat="1" applyFill="1" applyBorder="1" applyAlignment="1">
      <alignment horizontal="center" wrapText="1"/>
    </xf>
    <xf numFmtId="40" fontId="5" fillId="3" borderId="4" xfId="1" applyNumberFormat="1" applyFill="1" applyBorder="1" applyAlignment="1">
      <alignment horizontal="center" wrapText="1"/>
    </xf>
    <xf numFmtId="40" fontId="5" fillId="3" borderId="5" xfId="1" applyNumberFormat="1" applyFill="1" applyBorder="1" applyAlignment="1">
      <alignment horizontal="center" wrapText="1"/>
    </xf>
    <xf numFmtId="40" fontId="5" fillId="3" borderId="6" xfId="1" applyNumberFormat="1" applyFill="1" applyBorder="1" applyAlignment="1">
      <alignment horizontal="center" wrapText="1"/>
    </xf>
    <xf numFmtId="0" fontId="5" fillId="0" borderId="0" xfId="1" applyAlignment="1"/>
    <xf numFmtId="0" fontId="2" fillId="0" borderId="0" xfId="1" applyFont="1" applyAlignment="1">
      <alignment horizontal="center"/>
    </xf>
    <xf numFmtId="0" fontId="5" fillId="3" borderId="1" xfId="1" applyFill="1" applyBorder="1" applyAlignment="1">
      <alignment horizontal="center" wrapText="1"/>
    </xf>
    <xf numFmtId="0" fontId="5" fillId="3" borderId="3" xfId="1" applyFill="1" applyBorder="1" applyAlignment="1">
      <alignment horizontal="center" wrapText="1"/>
    </xf>
    <xf numFmtId="0" fontId="5" fillId="3" borderId="2" xfId="1" applyFill="1" applyBorder="1" applyAlignment="1">
      <alignment horizontal="center" wrapText="1"/>
    </xf>
    <xf numFmtId="0" fontId="5" fillId="3" borderId="4" xfId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wrapText="1"/>
    </xf>
    <xf numFmtId="0" fontId="8" fillId="3" borderId="4" xfId="1" applyFont="1" applyFill="1" applyBorder="1" applyAlignment="1">
      <alignment horizontal="center" wrapText="1"/>
    </xf>
    <xf numFmtId="0" fontId="5" fillId="3" borderId="5" xfId="1" applyFill="1" applyBorder="1" applyAlignment="1">
      <alignment horizontal="center" wrapText="1"/>
    </xf>
    <xf numFmtId="0" fontId="5" fillId="3" borderId="6" xfId="1" applyFill="1" applyBorder="1" applyAlignment="1">
      <alignment horizontal="center" wrapText="1"/>
    </xf>
    <xf numFmtId="40" fontId="5" fillId="3" borderId="0" xfId="1" applyNumberFormat="1" applyFill="1" applyBorder="1" applyAlignment="1">
      <alignment horizontal="center" wrapText="1"/>
    </xf>
    <xf numFmtId="40" fontId="5" fillId="3" borderId="13" xfId="1" applyNumberFormat="1" applyFill="1" applyBorder="1" applyAlignment="1">
      <alignment horizontal="center" wrapText="1"/>
    </xf>
    <xf numFmtId="0" fontId="5" fillId="3" borderId="12" xfId="1" applyFill="1" applyBorder="1" applyAlignment="1">
      <alignment horizontal="center" wrapText="1"/>
    </xf>
    <xf numFmtId="0" fontId="5" fillId="3" borderId="0" xfId="1" applyFill="1" applyBorder="1" applyAlignment="1">
      <alignment horizontal="center" wrapText="1"/>
    </xf>
    <xf numFmtId="0" fontId="8" fillId="3" borderId="0" xfId="1" applyFont="1" applyFill="1" applyBorder="1" applyAlignment="1">
      <alignment horizontal="center" wrapText="1"/>
    </xf>
    <xf numFmtId="4" fontId="5" fillId="0" borderId="9" xfId="1" applyNumberFormat="1" applyFont="1" applyBorder="1" applyAlignment="1">
      <alignment horizontal="right"/>
    </xf>
    <xf numFmtId="4" fontId="5" fillId="0" borderId="9" xfId="1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view="pageLayout" topLeftCell="B1" zoomScale="200" zoomScaleNormal="100" zoomScalePageLayoutView="200" workbookViewId="0">
      <selection activeCell="F271" sqref="F271"/>
    </sheetView>
  </sheetViews>
  <sheetFormatPr defaultColWidth="9.140625"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5" width="16.7109375" style="37" bestFit="1" customWidth="1"/>
    <col min="6" max="7" width="15.140625" style="37" bestFit="1" customWidth="1"/>
    <col min="8" max="10" width="16.85546875" style="6" bestFit="1" customWidth="1"/>
    <col min="11" max="11" width="15.7109375" style="6" bestFit="1" customWidth="1"/>
    <col min="12" max="16384" width="9.140625" style="6"/>
  </cols>
  <sheetData>
    <row r="1" spans="1:8" ht="13.5" thickBot="1" x14ac:dyDescent="0.25">
      <c r="A1" s="21" t="s">
        <v>18</v>
      </c>
      <c r="B1" s="21"/>
      <c r="G1" s="40"/>
      <c r="H1" s="21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42" t="s">
        <v>10</v>
      </c>
      <c r="H2" s="21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11">
        <f>'4th FY 2026'!B4</f>
        <v>0</v>
      </c>
      <c r="C4" s="11">
        <f>'4th FY 2026'!C4</f>
        <v>0</v>
      </c>
      <c r="D4" s="45">
        <f>'1st FY 2026'!D4+'2nd FY 2026'!D4+'3rd FY 2026'!D4+'4th FY 2026'!D4</f>
        <v>6884169.9500000011</v>
      </c>
      <c r="E4" s="45">
        <f>'1st FY 2026'!E4+'2nd FY 2026'!E4+'3rd FY 2026'!E4+'4th FY 2026'!E4</f>
        <v>4974270.3999999994</v>
      </c>
      <c r="F4" s="45">
        <f>'1st FY 2026'!F4+'2nd FY 2026'!F4+'3rd FY 2026'!F4+'4th FY 2026'!F4</f>
        <v>1909899.5500000003</v>
      </c>
      <c r="G4" s="45">
        <f>'1st FY 2026'!G4+'2nd FY 2026'!G4+'3rd FY 2026'!G4+'4th FY 2026'!G4</f>
        <v>496573.886</v>
      </c>
    </row>
    <row r="5" spans="1:8" x14ac:dyDescent="0.2">
      <c r="A5" s="11" t="s">
        <v>13</v>
      </c>
      <c r="B5" s="11">
        <f>'4th FY 2026'!B5</f>
        <v>0</v>
      </c>
      <c r="C5" s="11">
        <f>'4th FY 2026'!C5</f>
        <v>0</v>
      </c>
      <c r="D5" s="45">
        <f>'1st FY 2026'!D5+'2nd FY 2026'!D5+'3rd FY 2026'!D5+'4th FY 2026'!D5</f>
        <v>2085928.6</v>
      </c>
      <c r="E5" s="45">
        <f>'1st FY 2026'!E5+'2nd FY 2026'!E5+'3rd FY 2026'!E5+'4th FY 2026'!E5</f>
        <v>1483506.15</v>
      </c>
      <c r="F5" s="45">
        <f>'1st FY 2026'!F5+'2nd FY 2026'!F5+'3rd FY 2026'!F5+'4th FY 2026'!F5</f>
        <v>602422.44999999995</v>
      </c>
      <c r="G5" s="45">
        <f>'1st FY 2026'!G5+'2nd FY 2026'!G5+'3rd FY 2026'!G5+'4th FY 2026'!G5</f>
        <v>156629.83000000002</v>
      </c>
    </row>
    <row r="6" spans="1:8" x14ac:dyDescent="0.2">
      <c r="A6" s="23" t="s">
        <v>14</v>
      </c>
      <c r="B6" s="11">
        <f>'4th FY 2026'!B6</f>
        <v>0</v>
      </c>
      <c r="C6" s="11">
        <f>'4th FY 2026'!C6</f>
        <v>0</v>
      </c>
      <c r="D6" s="45">
        <f>'1st FY 2026'!D6+'2nd FY 2026'!D6+'3rd FY 2026'!D6+'4th FY 2026'!D6</f>
        <v>98658652.949999988</v>
      </c>
      <c r="E6" s="45">
        <f>'1st FY 2026'!E6+'2nd FY 2026'!E6+'3rd FY 2026'!E6+'4th FY 2026'!E6</f>
        <v>74418466.400000006</v>
      </c>
      <c r="F6" s="45">
        <f>'1st FY 2026'!F6+'2nd FY 2026'!F6+'3rd FY 2026'!F6+'4th FY 2026'!F6</f>
        <v>24240186.549999993</v>
      </c>
      <c r="G6" s="45">
        <f>'1st FY 2026'!G6+'2nd FY 2026'!G6+'3rd FY 2026'!G6+'4th FY 2026'!G6</f>
        <v>7878060.6324999984</v>
      </c>
    </row>
    <row r="7" spans="1:8" x14ac:dyDescent="0.2">
      <c r="A7" s="27" t="s">
        <v>15</v>
      </c>
      <c r="B7" s="27">
        <f t="shared" ref="B7:G7" si="0">SUM(B4:B6)</f>
        <v>0</v>
      </c>
      <c r="C7" s="27">
        <f t="shared" si="0"/>
        <v>0</v>
      </c>
      <c r="D7" s="46">
        <f t="shared" si="0"/>
        <v>107628751.49999999</v>
      </c>
      <c r="E7" s="46">
        <f t="shared" si="0"/>
        <v>80876242.950000003</v>
      </c>
      <c r="F7" s="46">
        <f t="shared" si="0"/>
        <v>26752508.549999993</v>
      </c>
      <c r="G7" s="46">
        <f t="shared" si="0"/>
        <v>8531264.3484999985</v>
      </c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11">
        <f>'4th FY 2026'!B12</f>
        <v>0</v>
      </c>
      <c r="C12" s="11">
        <f>'4th FY 2026'!C12</f>
        <v>0</v>
      </c>
      <c r="D12" s="45">
        <f>'1st FY 2026'!D12+'2nd FY 2026'!D12+'3rd FY 2026'!D12+'4th FY 2026'!D12</f>
        <v>1820392</v>
      </c>
      <c r="E12" s="45">
        <f>'1st FY 2026'!E12+'2nd FY 2026'!E12+'3rd FY 2026'!E12+'4th FY 2026'!E12</f>
        <v>1281316.75</v>
      </c>
      <c r="F12" s="45">
        <f>'1st FY 2026'!F12+'2nd FY 2026'!F12+'3rd FY 2026'!F12+'4th FY 2026'!F12</f>
        <v>539075.25</v>
      </c>
      <c r="G12" s="45">
        <f>'1st FY 2026'!G12+'2nd FY 2026'!G12+'3rd FY 2026'!G12+'4th FY 2026'!G12</f>
        <v>140159.56400000001</v>
      </c>
    </row>
    <row r="13" spans="1:8" x14ac:dyDescent="0.2">
      <c r="A13" s="23" t="s">
        <v>13</v>
      </c>
      <c r="B13" s="11">
        <f>'4th FY 2026'!B13</f>
        <v>0</v>
      </c>
      <c r="C13" s="11">
        <f>'4th FY 2026'!C13</f>
        <v>0</v>
      </c>
      <c r="D13" s="45">
        <f>'1st FY 2026'!D13+'2nd FY 2026'!D13+'3rd FY 2026'!D13+'4th FY 2026'!D13</f>
        <v>1170582</v>
      </c>
      <c r="E13" s="45">
        <f>'1st FY 2026'!E13+'2nd FY 2026'!E13+'3rd FY 2026'!E13+'4th FY 2026'!E13</f>
        <v>812179.45</v>
      </c>
      <c r="F13" s="45">
        <f>'1st FY 2026'!F13+'2nd FY 2026'!F13+'3rd FY 2026'!F13+'4th FY 2026'!F13</f>
        <v>358402.55</v>
      </c>
      <c r="G13" s="45">
        <f>'1st FY 2026'!G13+'2nd FY 2026'!G13+'3rd FY 2026'!G13+'4th FY 2026'!G13</f>
        <v>93184.668000000005</v>
      </c>
    </row>
    <row r="14" spans="1:8" x14ac:dyDescent="0.2">
      <c r="A14" s="23" t="s">
        <v>14</v>
      </c>
      <c r="B14" s="11">
        <f>'4th FY 2026'!B14</f>
        <v>0</v>
      </c>
      <c r="C14" s="11">
        <f>'4th FY 2026'!C14</f>
        <v>0</v>
      </c>
      <c r="D14" s="45">
        <f>'1st FY 2026'!D14+'2nd FY 2026'!D14+'3rd FY 2026'!D14+'4th FY 2026'!D14</f>
        <v>21536421</v>
      </c>
      <c r="E14" s="45">
        <f>'1st FY 2026'!E14+'2nd FY 2026'!E14+'3rd FY 2026'!E14+'4th FY 2026'!E14</f>
        <v>15639834.5</v>
      </c>
      <c r="F14" s="45">
        <f>'1st FY 2026'!F14+'2nd FY 2026'!F14+'3rd FY 2026'!F14+'4th FY 2026'!F14</f>
        <v>5896586.5</v>
      </c>
      <c r="G14" s="45">
        <f>'1st FY 2026'!G14+'2nd FY 2026'!G14+'3rd FY 2026'!G14+'4th FY 2026'!G14</f>
        <v>1916390.6212499999</v>
      </c>
    </row>
    <row r="15" spans="1:8" x14ac:dyDescent="0.2">
      <c r="A15" s="27" t="s">
        <v>15</v>
      </c>
      <c r="B15" s="27">
        <f t="shared" ref="B15:G15" si="1">SUM(B12:B14)</f>
        <v>0</v>
      </c>
      <c r="C15" s="27">
        <f t="shared" si="1"/>
        <v>0</v>
      </c>
      <c r="D15" s="46">
        <f t="shared" si="1"/>
        <v>24527395</v>
      </c>
      <c r="E15" s="46">
        <f t="shared" si="1"/>
        <v>17733330.699999999</v>
      </c>
      <c r="F15" s="46">
        <f t="shared" si="1"/>
        <v>6794064.2999999998</v>
      </c>
      <c r="G15" s="46">
        <f t="shared" si="1"/>
        <v>2149734.8532499997</v>
      </c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7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7" ht="13.5" thickTop="1" x14ac:dyDescent="0.2">
      <c r="A20" s="23" t="s">
        <v>12</v>
      </c>
      <c r="B20" s="11">
        <f>'4th FY 2026'!B20</f>
        <v>0</v>
      </c>
      <c r="C20" s="11">
        <f>'4th FY 2026'!C20</f>
        <v>0</v>
      </c>
      <c r="D20" s="45">
        <f>'1st FY 2026'!D20+'2nd FY 2026'!D20+'3rd FY 2026'!D20+'4th FY 2026'!D20</f>
        <v>2241903</v>
      </c>
      <c r="E20" s="45">
        <f>'1st FY 2026'!E20+'2nd FY 2026'!E20+'3rd FY 2026'!E20+'4th FY 2026'!E20</f>
        <v>1578325.2</v>
      </c>
      <c r="F20" s="45">
        <f>'1st FY 2026'!F20+'2nd FY 2026'!F20+'3rd FY 2026'!F20+'4th FY 2026'!F20</f>
        <v>663577.80000000005</v>
      </c>
      <c r="G20" s="45">
        <f>'1st FY 2026'!G20+'2nd FY 2026'!G20+'3rd FY 2026'!G20+'4th FY 2026'!G20</f>
        <v>172530.223</v>
      </c>
    </row>
    <row r="21" spans="1:7" x14ac:dyDescent="0.2">
      <c r="A21" s="23" t="s">
        <v>13</v>
      </c>
      <c r="B21" s="11">
        <f>'4th FY 2026'!B21</f>
        <v>0</v>
      </c>
      <c r="C21" s="11">
        <f>'4th FY 2026'!C21</f>
        <v>0</v>
      </c>
      <c r="D21" s="45">
        <f>'1st FY 2026'!D21+'2nd FY 2026'!D21+'3rd FY 2026'!D21+'4th FY 2026'!D21</f>
        <v>1171636</v>
      </c>
      <c r="E21" s="45">
        <f>'1st FY 2026'!E21+'2nd FY 2026'!E21+'3rd FY 2026'!E21+'4th FY 2026'!E21</f>
        <v>806188.6</v>
      </c>
      <c r="F21" s="45">
        <f>'1st FY 2026'!F21+'2nd FY 2026'!F21+'3rd FY 2026'!F21+'4th FY 2026'!F21</f>
        <v>365447.39999999997</v>
      </c>
      <c r="G21" s="45">
        <f>'1st FY 2026'!G21+'2nd FY 2026'!G21+'3rd FY 2026'!G21+'4th FY 2026'!G21</f>
        <v>95016.326000000001</v>
      </c>
    </row>
    <row r="22" spans="1:7" x14ac:dyDescent="0.2">
      <c r="A22" s="23" t="s">
        <v>14</v>
      </c>
      <c r="B22" s="11">
        <f>'4th FY 2026'!B22</f>
        <v>0</v>
      </c>
      <c r="C22" s="11">
        <f>'4th FY 2026'!C22</f>
        <v>0</v>
      </c>
      <c r="D22" s="45">
        <f>'1st FY 2026'!D22+'2nd FY 2026'!D22+'3rd FY 2026'!D22+'4th FY 2026'!D22</f>
        <v>15335467.350000001</v>
      </c>
      <c r="E22" s="45">
        <f>'1st FY 2026'!E22+'2nd FY 2026'!E22+'3rd FY 2026'!E22+'4th FY 2026'!E22</f>
        <v>11199470.9</v>
      </c>
      <c r="F22" s="45">
        <f>'1st FY 2026'!F22+'2nd FY 2026'!F22+'3rd FY 2026'!F22+'4th FY 2026'!F22</f>
        <v>4135996.4499999997</v>
      </c>
      <c r="G22" s="45">
        <f>'1st FY 2026'!G22+'2nd FY 2026'!G22+'3rd FY 2026'!G22+'4th FY 2026'!G22</f>
        <v>1344198.8425</v>
      </c>
    </row>
    <row r="23" spans="1:7" x14ac:dyDescent="0.2">
      <c r="A23" s="27" t="s">
        <v>15</v>
      </c>
      <c r="B23" s="27">
        <f t="shared" ref="B23:G23" si="2">SUM(B20:B22)</f>
        <v>0</v>
      </c>
      <c r="C23" s="27">
        <f t="shared" si="2"/>
        <v>0</v>
      </c>
      <c r="D23" s="46">
        <f t="shared" si="2"/>
        <v>18749006.350000001</v>
      </c>
      <c r="E23" s="46">
        <f t="shared" si="2"/>
        <v>13583984.699999999</v>
      </c>
      <c r="F23" s="46">
        <f t="shared" si="2"/>
        <v>5165021.6499999994</v>
      </c>
      <c r="G23" s="46">
        <f t="shared" si="2"/>
        <v>1611745.3914999999</v>
      </c>
    </row>
    <row r="24" spans="1:7" x14ac:dyDescent="0.2">
      <c r="A24" s="29"/>
      <c r="B24" s="29"/>
      <c r="C24" s="29"/>
      <c r="D24" s="48"/>
      <c r="E24" s="48"/>
      <c r="F24" s="48"/>
      <c r="G24" s="48"/>
    </row>
    <row r="25" spans="1:7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7" ht="13.5" thickTop="1" x14ac:dyDescent="0.2">
      <c r="A28" s="23" t="s">
        <v>12</v>
      </c>
      <c r="B28" s="11">
        <f>'4th FY 2026'!B28</f>
        <v>0</v>
      </c>
      <c r="C28" s="11">
        <f>'4th FY 2026'!C28</f>
        <v>0</v>
      </c>
      <c r="D28" s="45">
        <f>'1st FY 2026'!D28+'2nd FY 2026'!D28+'3rd FY 2026'!D28+'4th FY 2026'!D28</f>
        <v>6163543.1999999993</v>
      </c>
      <c r="E28" s="45">
        <f>'1st FY 2026'!E28+'2nd FY 2026'!E28+'3rd FY 2026'!E28+'4th FY 2026'!E28</f>
        <v>4390730.05</v>
      </c>
      <c r="F28" s="45">
        <f>'1st FY 2026'!F28+'2nd FY 2026'!F28+'3rd FY 2026'!F28+'4th FY 2026'!F28</f>
        <v>1772813.15</v>
      </c>
      <c r="G28" s="45">
        <f>'1st FY 2026'!G28+'2nd FY 2026'!G28+'3rd FY 2026'!G28+'4th FY 2026'!G28</f>
        <v>460931.41600000008</v>
      </c>
    </row>
    <row r="29" spans="1:7" x14ac:dyDescent="0.2">
      <c r="A29" s="23" t="s">
        <v>13</v>
      </c>
      <c r="B29" s="11">
        <f>'4th FY 2026'!B29</f>
        <v>0</v>
      </c>
      <c r="C29" s="11">
        <f>'4th FY 2026'!C29</f>
        <v>0</v>
      </c>
      <c r="D29" s="45">
        <f>'1st FY 2026'!D29+'2nd FY 2026'!D29+'3rd FY 2026'!D29+'4th FY 2026'!D29</f>
        <v>2545636.35</v>
      </c>
      <c r="E29" s="45">
        <f>'1st FY 2026'!E29+'2nd FY 2026'!E29+'3rd FY 2026'!E29+'4th FY 2026'!E29</f>
        <v>1687971.7999999998</v>
      </c>
      <c r="F29" s="45">
        <f>'1st FY 2026'!F29+'2nd FY 2026'!F29+'3rd FY 2026'!F29+'4th FY 2026'!F29</f>
        <v>857664.55</v>
      </c>
      <c r="G29" s="45">
        <f>'1st FY 2026'!G29+'2nd FY 2026'!G29+'3rd FY 2026'!G29+'4th FY 2026'!G29</f>
        <v>222992.79300000001</v>
      </c>
    </row>
    <row r="30" spans="1:7" x14ac:dyDescent="0.2">
      <c r="A30" s="23" t="s">
        <v>16</v>
      </c>
      <c r="B30" s="11">
        <f>'4th FY 2026'!B30</f>
        <v>0</v>
      </c>
      <c r="C30" s="11">
        <f>'4th FY 2026'!C30</f>
        <v>0</v>
      </c>
      <c r="D30" s="45">
        <f>'1st FY 2026'!D30+'2nd FY 2026'!D30+'3rd FY 2026'!D30+'4th FY 2026'!D30</f>
        <v>755736</v>
      </c>
      <c r="E30" s="45">
        <f>'1st FY 2026'!E30+'2nd FY 2026'!E30+'3rd FY 2026'!E30+'4th FY 2026'!E30</f>
        <v>544001.35000000009</v>
      </c>
      <c r="F30" s="45">
        <f>'1st FY 2026'!F30+'2nd FY 2026'!F30+'3rd FY 2026'!F30+'4th FY 2026'!F30</f>
        <v>211734.65000000002</v>
      </c>
      <c r="G30" s="45">
        <f>'1st FY 2026'!G30+'2nd FY 2026'!G30+'3rd FY 2026'!G30+'4th FY 2026'!G30</f>
        <v>55051.012000000002</v>
      </c>
    </row>
    <row r="31" spans="1:7" x14ac:dyDescent="0.2">
      <c r="A31" s="23" t="s">
        <v>14</v>
      </c>
      <c r="B31" s="11">
        <f>'4th FY 2026'!B31</f>
        <v>0</v>
      </c>
      <c r="C31" s="11">
        <f>'4th FY 2026'!C31</f>
        <v>0</v>
      </c>
      <c r="D31" s="45">
        <f>'1st FY 2026'!D31+'2nd FY 2026'!D31+'3rd FY 2026'!D31+'4th FY 2026'!D31</f>
        <v>22029047.599999998</v>
      </c>
      <c r="E31" s="45">
        <f>'1st FY 2026'!E31+'2nd FY 2026'!E31+'3rd FY 2026'!E31+'4th FY 2026'!E31</f>
        <v>16191652</v>
      </c>
      <c r="F31" s="45">
        <f>'1st FY 2026'!F31+'2nd FY 2026'!F31+'3rd FY 2026'!F31+'4th FY 2026'!F31</f>
        <v>5837395.5999999996</v>
      </c>
      <c r="G31" s="45">
        <f>'1st FY 2026'!G31+'2nd FY 2026'!G31+'3rd FY 2026'!G31+'4th FY 2026'!G31</f>
        <v>1897153.57125</v>
      </c>
    </row>
    <row r="32" spans="1:7" x14ac:dyDescent="0.2">
      <c r="A32" s="27" t="s">
        <v>15</v>
      </c>
      <c r="B32" s="27">
        <f t="shared" ref="B32:G32" si="3">SUM(B28:B31)</f>
        <v>0</v>
      </c>
      <c r="C32" s="27">
        <f t="shared" si="3"/>
        <v>0</v>
      </c>
      <c r="D32" s="46">
        <f t="shared" si="3"/>
        <v>31493963.149999999</v>
      </c>
      <c r="E32" s="46">
        <f t="shared" si="3"/>
        <v>22814355.199999999</v>
      </c>
      <c r="F32" s="46">
        <f t="shared" si="3"/>
        <v>8679607.9499999993</v>
      </c>
      <c r="G32" s="46">
        <f t="shared" si="3"/>
        <v>2636128.7922499999</v>
      </c>
    </row>
    <row r="33" spans="1:7" x14ac:dyDescent="0.2">
      <c r="A33" s="29"/>
      <c r="B33" s="29"/>
      <c r="C33" s="29"/>
      <c r="D33" s="48"/>
      <c r="E33" s="48"/>
      <c r="F33" s="48"/>
      <c r="G33" s="48"/>
    </row>
    <row r="34" spans="1:7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7" ht="13.5" thickTop="1" x14ac:dyDescent="0.2">
      <c r="A37" s="23" t="s">
        <v>12</v>
      </c>
      <c r="B37" s="11">
        <f>'4th FY 2026'!B37</f>
        <v>0</v>
      </c>
      <c r="C37" s="11">
        <f>'4th FY 2026'!C37</f>
        <v>0</v>
      </c>
      <c r="D37" s="45">
        <f>'1st FY 2026'!D37+'2nd FY 2026'!D37+'3rd FY 2026'!D37+'4th FY 2026'!D37</f>
        <v>17707836.5</v>
      </c>
      <c r="E37" s="45">
        <f>'1st FY 2026'!E37+'2nd FY 2026'!E37+'3rd FY 2026'!E37+'4th FY 2026'!E37</f>
        <v>12551056.300000001</v>
      </c>
      <c r="F37" s="45">
        <f>'1st FY 2026'!F37+'2nd FY 2026'!F37+'3rd FY 2026'!F37+'4th FY 2026'!F37</f>
        <v>5156780.1999999993</v>
      </c>
      <c r="G37" s="45">
        <f>'1st FY 2026'!G37+'2nd FY 2026'!G37+'3rd FY 2026'!G37+'4th FY 2026'!G37</f>
        <v>1340762.8509999998</v>
      </c>
    </row>
    <row r="38" spans="1:7" x14ac:dyDescent="0.2">
      <c r="A38" s="23" t="s">
        <v>13</v>
      </c>
      <c r="B38" s="11">
        <f>'4th FY 2026'!B38</f>
        <v>0</v>
      </c>
      <c r="C38" s="11">
        <f>'4th FY 2026'!C38</f>
        <v>0</v>
      </c>
      <c r="D38" s="45">
        <f>'1st FY 2026'!D38+'2nd FY 2026'!D38+'3rd FY 2026'!D38+'4th FY 2026'!D38</f>
        <v>4697440.05</v>
      </c>
      <c r="E38" s="45">
        <f>'1st FY 2026'!E38+'2nd FY 2026'!E38+'3rd FY 2026'!E38+'4th FY 2026'!E38</f>
        <v>3217056.8499999996</v>
      </c>
      <c r="F38" s="45">
        <f>'1st FY 2026'!F38+'2nd FY 2026'!F38+'3rd FY 2026'!F38+'4th FY 2026'!F38</f>
        <v>1480383.2000000002</v>
      </c>
      <c r="G38" s="45">
        <f>'1st FY 2026'!G38+'2nd FY 2026'!G38+'3rd FY 2026'!G38+'4th FY 2026'!G38</f>
        <v>384899.62800000003</v>
      </c>
    </row>
    <row r="39" spans="1:7" x14ac:dyDescent="0.2">
      <c r="A39" s="23" t="s">
        <v>16</v>
      </c>
      <c r="B39" s="11">
        <f>'4th FY 2026'!B39</f>
        <v>0</v>
      </c>
      <c r="C39" s="11">
        <f>'4th FY 2026'!C39</f>
        <v>0</v>
      </c>
      <c r="D39" s="45">
        <f>'1st FY 2026'!D39+'2nd FY 2026'!D39+'3rd FY 2026'!D39+'4th FY 2026'!D39</f>
        <v>1413126.2999999998</v>
      </c>
      <c r="E39" s="45">
        <f>'1st FY 2026'!E39+'2nd FY 2026'!E39+'3rd FY 2026'!E39+'4th FY 2026'!E39</f>
        <v>1106026.55</v>
      </c>
      <c r="F39" s="45">
        <f>'1st FY 2026'!F39+'2nd FY 2026'!F39+'3rd FY 2026'!F39+'4th FY 2026'!F39</f>
        <v>307099.75</v>
      </c>
      <c r="G39" s="45">
        <f>'1st FY 2026'!G39+'2nd FY 2026'!G39+'3rd FY 2026'!G39+'4th FY 2026'!G39</f>
        <v>79845.934000000008</v>
      </c>
    </row>
    <row r="40" spans="1:7" x14ac:dyDescent="0.2">
      <c r="A40" s="23" t="s">
        <v>14</v>
      </c>
      <c r="B40" s="11">
        <f>'4th FY 2026'!B40</f>
        <v>0</v>
      </c>
      <c r="C40" s="11">
        <f>'4th FY 2026'!C40</f>
        <v>0</v>
      </c>
      <c r="D40" s="45">
        <f>'1st FY 2026'!D40+'2nd FY 2026'!D40+'3rd FY 2026'!D40+'4th FY 2026'!D40</f>
        <v>98895327.300000012</v>
      </c>
      <c r="E40" s="45">
        <f>'1st FY 2026'!E40+'2nd FY 2026'!E40+'3rd FY 2026'!E40+'4th FY 2026'!E40</f>
        <v>73700207.549999997</v>
      </c>
      <c r="F40" s="45">
        <f>'1st FY 2026'!F40+'2nd FY 2026'!F40+'3rd FY 2026'!F40+'4th FY 2026'!F40</f>
        <v>25195119.750000004</v>
      </c>
      <c r="G40" s="45">
        <f>'1st FY 2026'!G40+'2nd FY 2026'!G40+'3rd FY 2026'!G40+'4th FY 2026'!G40</f>
        <v>8188413.9262500014</v>
      </c>
    </row>
    <row r="41" spans="1:7" x14ac:dyDescent="0.2">
      <c r="A41" s="27" t="s">
        <v>15</v>
      </c>
      <c r="B41" s="27">
        <f t="shared" ref="B41:G41" si="4">SUM(B37:B40)</f>
        <v>0</v>
      </c>
      <c r="C41" s="27">
        <f t="shared" si="4"/>
        <v>0</v>
      </c>
      <c r="D41" s="46">
        <f t="shared" si="4"/>
        <v>122713730.15000001</v>
      </c>
      <c r="E41" s="46">
        <f t="shared" si="4"/>
        <v>90574347.25</v>
      </c>
      <c r="F41" s="46">
        <f t="shared" si="4"/>
        <v>32139382.900000002</v>
      </c>
      <c r="G41" s="46">
        <f t="shared" si="4"/>
        <v>9993922.3392500021</v>
      </c>
    </row>
    <row r="42" spans="1:7" x14ac:dyDescent="0.2">
      <c r="A42" s="29"/>
      <c r="B42" s="29"/>
      <c r="C42" s="29"/>
      <c r="D42" s="48"/>
      <c r="E42" s="48"/>
      <c r="F42" s="48"/>
      <c r="G42" s="48"/>
    </row>
    <row r="43" spans="1:7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7" ht="13.5" thickTop="1" x14ac:dyDescent="0.2">
      <c r="A46" s="23" t="s">
        <v>12</v>
      </c>
      <c r="B46" s="11">
        <f>'4th FY 2026'!B46</f>
        <v>0</v>
      </c>
      <c r="C46" s="11">
        <f>'4th FY 2026'!C46</f>
        <v>0</v>
      </c>
      <c r="D46" s="45">
        <f>'1st FY 2026'!D46+'2nd FY 2026'!D46+'3rd FY 2026'!D46+'4th FY 2026'!D46</f>
        <v>17908997.950000003</v>
      </c>
      <c r="E46" s="45">
        <f>'1st FY 2026'!E46+'2nd FY 2026'!E46+'3rd FY 2026'!E46+'4th FY 2026'!E46</f>
        <v>12912517.350000001</v>
      </c>
      <c r="F46" s="45">
        <f>'1st FY 2026'!F46+'2nd FY 2026'!F46+'3rd FY 2026'!F46+'4th FY 2026'!F46</f>
        <v>4996480.6000000006</v>
      </c>
      <c r="G46" s="45">
        <f>'1st FY 2026'!G46+'2nd FY 2026'!G46+'3rd FY 2026'!G46+'4th FY 2026'!G46</f>
        <v>1299084.95</v>
      </c>
    </row>
    <row r="47" spans="1:7" x14ac:dyDescent="0.2">
      <c r="A47" s="23" t="s">
        <v>13</v>
      </c>
      <c r="B47" s="11">
        <f>'4th FY 2026'!B47</f>
        <v>0</v>
      </c>
      <c r="C47" s="11">
        <f>'4th FY 2026'!C47</f>
        <v>0</v>
      </c>
      <c r="D47" s="45">
        <f>'1st FY 2026'!D47+'2nd FY 2026'!D47+'3rd FY 2026'!D47+'4th FY 2026'!D47</f>
        <v>3129856.25</v>
      </c>
      <c r="E47" s="45">
        <f>'1st FY 2026'!E47+'2nd FY 2026'!E47+'3rd FY 2026'!E47+'4th FY 2026'!E47</f>
        <v>2244874.85</v>
      </c>
      <c r="F47" s="45">
        <f>'1st FY 2026'!F47+'2nd FY 2026'!F47+'3rd FY 2026'!F47+'4th FY 2026'!F47</f>
        <v>884981.39999999991</v>
      </c>
      <c r="G47" s="45">
        <f>'1st FY 2026'!G47+'2nd FY 2026'!G47+'3rd FY 2026'!G47+'4th FY 2026'!G47</f>
        <v>230095.16699999999</v>
      </c>
    </row>
    <row r="48" spans="1:7" x14ac:dyDescent="0.2">
      <c r="A48" s="23" t="s">
        <v>14</v>
      </c>
      <c r="B48" s="11">
        <f>'4th FY 2026'!B48</f>
        <v>0</v>
      </c>
      <c r="C48" s="11">
        <f>'4th FY 2026'!C48</f>
        <v>0</v>
      </c>
      <c r="D48" s="45">
        <f>'1st FY 2026'!D48+'2nd FY 2026'!D48+'3rd FY 2026'!D48+'4th FY 2026'!D48</f>
        <v>137336413.80000001</v>
      </c>
      <c r="E48" s="45">
        <f>'1st FY 2026'!E48+'2nd FY 2026'!E48+'3rd FY 2026'!E48+'4th FY 2026'!E48</f>
        <v>101335416.90000001</v>
      </c>
      <c r="F48" s="45">
        <f>'1st FY 2026'!F48+'2nd FY 2026'!F48+'3rd FY 2026'!F48+'4th FY 2026'!F48</f>
        <v>36000996.899999999</v>
      </c>
      <c r="G48" s="45">
        <f>'1st FY 2026'!G48+'2nd FY 2026'!G48+'3rd FY 2026'!G48+'4th FY 2026'!G48</f>
        <v>11700323.991250001</v>
      </c>
    </row>
    <row r="49" spans="1:7" x14ac:dyDescent="0.2">
      <c r="A49" s="27" t="s">
        <v>15</v>
      </c>
      <c r="B49" s="27">
        <f t="shared" ref="B49:G49" si="5">SUM(B46:B48)</f>
        <v>0</v>
      </c>
      <c r="C49" s="27">
        <f t="shared" si="5"/>
        <v>0</v>
      </c>
      <c r="D49" s="46">
        <f t="shared" si="5"/>
        <v>158375268</v>
      </c>
      <c r="E49" s="46">
        <f t="shared" si="5"/>
        <v>116492809.10000001</v>
      </c>
      <c r="F49" s="46">
        <f t="shared" si="5"/>
        <v>41882458.899999999</v>
      </c>
      <c r="G49" s="46">
        <f t="shared" si="5"/>
        <v>13229504.108250001</v>
      </c>
    </row>
    <row r="50" spans="1:7" x14ac:dyDescent="0.2">
      <c r="A50" s="29"/>
      <c r="B50" s="29"/>
      <c r="C50" s="29"/>
      <c r="D50" s="48"/>
      <c r="E50" s="48"/>
      <c r="F50" s="48"/>
      <c r="G50" s="48"/>
    </row>
    <row r="51" spans="1:7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7" ht="13.5" thickTop="1" x14ac:dyDescent="0.2">
      <c r="A54" s="23" t="s">
        <v>12</v>
      </c>
      <c r="B54" s="11">
        <f>'4th FY 2026'!B54</f>
        <v>0</v>
      </c>
      <c r="C54" s="11">
        <f>'4th FY 2026'!C54</f>
        <v>0</v>
      </c>
      <c r="D54" s="45">
        <f>'1st FY 2026'!D54+'2nd FY 2026'!D54+'3rd FY 2026'!D54+'4th FY 2026'!D54</f>
        <v>1040542.3</v>
      </c>
      <c r="E54" s="45">
        <f>'1st FY 2026'!E54+'2nd FY 2026'!E54+'3rd FY 2026'!E54+'4th FY 2026'!E54</f>
        <v>716807.2</v>
      </c>
      <c r="F54" s="45">
        <f>'1st FY 2026'!F54+'2nd FY 2026'!F54+'3rd FY 2026'!F54+'4th FY 2026'!F54</f>
        <v>323735.09999999998</v>
      </c>
      <c r="G54" s="45">
        <f>'1st FY 2026'!G54+'2nd FY 2026'!G54+'3rd FY 2026'!G54+'4th FY 2026'!G54</f>
        <v>84171.126000000004</v>
      </c>
    </row>
    <row r="55" spans="1:7" x14ac:dyDescent="0.2">
      <c r="A55" s="23" t="s">
        <v>13</v>
      </c>
      <c r="B55" s="11">
        <f>'4th FY 2026'!B55</f>
        <v>0</v>
      </c>
      <c r="C55" s="11">
        <f>'4th FY 2026'!C55</f>
        <v>0</v>
      </c>
      <c r="D55" s="45">
        <f>'1st FY 2026'!D55+'2nd FY 2026'!D55+'3rd FY 2026'!D55+'4th FY 2026'!D55</f>
        <v>132427</v>
      </c>
      <c r="E55" s="45">
        <f>'1st FY 2026'!E55+'2nd FY 2026'!E55+'3rd FY 2026'!E55+'4th FY 2026'!E55</f>
        <v>93709.9</v>
      </c>
      <c r="F55" s="45">
        <f>'1st FY 2026'!F55+'2nd FY 2026'!F55+'3rd FY 2026'!F55+'4th FY 2026'!F55</f>
        <v>38717.100000000006</v>
      </c>
      <c r="G55" s="45">
        <f>'1st FY 2026'!G55+'2nd FY 2026'!G55+'3rd FY 2026'!G55+'4th FY 2026'!G55</f>
        <v>10066.453000000001</v>
      </c>
    </row>
    <row r="56" spans="1:7" x14ac:dyDescent="0.2">
      <c r="A56" s="23" t="s">
        <v>16</v>
      </c>
      <c r="B56" s="11">
        <f>'4th FY 2026'!B56</f>
        <v>0</v>
      </c>
      <c r="C56" s="11">
        <f>'4th FY 2026'!C56</f>
        <v>0</v>
      </c>
      <c r="D56" s="45">
        <f>'1st FY 2026'!D56+'2nd FY 2026'!D56+'3rd FY 2026'!D56+'4th FY 2026'!D56</f>
        <v>223222</v>
      </c>
      <c r="E56" s="45">
        <f>'1st FY 2026'!E56+'2nd FY 2026'!E56+'3rd FY 2026'!E56+'4th FY 2026'!E56</f>
        <v>159703.1</v>
      </c>
      <c r="F56" s="45">
        <f>'1st FY 2026'!F56+'2nd FY 2026'!F56+'3rd FY 2026'!F56+'4th FY 2026'!F56</f>
        <v>63518.9</v>
      </c>
      <c r="G56" s="45">
        <f>'1st FY 2026'!G56+'2nd FY 2026'!G56+'3rd FY 2026'!G56+'4th FY 2026'!G56</f>
        <v>16514.916000000001</v>
      </c>
    </row>
    <row r="57" spans="1:7" x14ac:dyDescent="0.2">
      <c r="A57" s="27" t="s">
        <v>15</v>
      </c>
      <c r="B57" s="27">
        <f>SUM(B54:B55)</f>
        <v>0</v>
      </c>
      <c r="C57" s="27">
        <f>SUM(C54:C55)</f>
        <v>0</v>
      </c>
      <c r="D57" s="46">
        <f>SUM(D54:D56)</f>
        <v>1396191.3</v>
      </c>
      <c r="E57" s="46">
        <f>SUM(E54:E56)</f>
        <v>970220.2</v>
      </c>
      <c r="F57" s="46">
        <f>SUM(F54:F56)</f>
        <v>425971.1</v>
      </c>
      <c r="G57" s="46">
        <f>SUM(G54:G56)</f>
        <v>110752.495</v>
      </c>
    </row>
    <row r="58" spans="1:7" x14ac:dyDescent="0.2">
      <c r="A58" s="29"/>
      <c r="B58" s="29"/>
      <c r="C58" s="29"/>
      <c r="D58" s="48"/>
      <c r="E58" s="48"/>
      <c r="F58" s="48"/>
      <c r="G58" s="48"/>
    </row>
    <row r="59" spans="1:7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7" ht="13.5" thickTop="1" x14ac:dyDescent="0.2">
      <c r="A62" s="23" t="s">
        <v>12</v>
      </c>
      <c r="B62" s="11">
        <f>'4th FY 2026'!B62</f>
        <v>0</v>
      </c>
      <c r="C62" s="11">
        <f>'4th FY 2026'!C62</f>
        <v>0</v>
      </c>
      <c r="D62" s="45">
        <f>'1st FY 2026'!D62+'2nd FY 2026'!D62+'3rd FY 2026'!D62+'4th FY 2026'!D62</f>
        <v>227771</v>
      </c>
      <c r="E62" s="45">
        <f>'1st FY 2026'!E62+'2nd FY 2026'!E62+'3rd FY 2026'!E62+'4th FY 2026'!E62</f>
        <v>153230.25</v>
      </c>
      <c r="F62" s="45">
        <f>'1st FY 2026'!F62+'2nd FY 2026'!F62+'3rd FY 2026'!F62+'4th FY 2026'!F62</f>
        <v>74540.75</v>
      </c>
      <c r="G62" s="45">
        <f>'1st FY 2026'!G62+'2nd FY 2026'!G62+'3rd FY 2026'!G62+'4th FY 2026'!G62</f>
        <v>19380.600999999999</v>
      </c>
    </row>
    <row r="63" spans="1:7" x14ac:dyDescent="0.2">
      <c r="A63" s="23" t="s">
        <v>14</v>
      </c>
      <c r="B63" s="11">
        <f>'4th FY 2026'!B63</f>
        <v>0</v>
      </c>
      <c r="C63" s="11">
        <f>'4th FY 2026'!C63</f>
        <v>0</v>
      </c>
      <c r="D63" s="45">
        <f>'1st FY 2026'!D63+'2nd FY 2026'!D63+'3rd FY 2026'!D63+'4th FY 2026'!D63</f>
        <v>34539186.799999997</v>
      </c>
      <c r="E63" s="45">
        <f>'1st FY 2026'!E63+'2nd FY 2026'!E63+'3rd FY 2026'!E63+'4th FY 2026'!E63</f>
        <v>26111145.75</v>
      </c>
      <c r="F63" s="45">
        <f>'1st FY 2026'!F63+'2nd FY 2026'!F63+'3rd FY 2026'!F63+'4th FY 2026'!F63</f>
        <v>8428041.0499999989</v>
      </c>
      <c r="G63" s="45">
        <f>'1st FY 2026'!G63+'2nd FY 2026'!G63+'3rd FY 2026'!G63+'4th FY 2026'!G63</f>
        <v>2739113.3374999999</v>
      </c>
    </row>
    <row r="64" spans="1:7" x14ac:dyDescent="0.2">
      <c r="A64" s="27" t="s">
        <v>15</v>
      </c>
      <c r="B64" s="27">
        <f t="shared" ref="B64:G64" si="6">SUM(B62:B63)</f>
        <v>0</v>
      </c>
      <c r="C64" s="27">
        <f t="shared" si="6"/>
        <v>0</v>
      </c>
      <c r="D64" s="46">
        <f t="shared" si="6"/>
        <v>34766957.799999997</v>
      </c>
      <c r="E64" s="46">
        <f t="shared" si="6"/>
        <v>26264376</v>
      </c>
      <c r="F64" s="46">
        <f t="shared" si="6"/>
        <v>8502581.7999999989</v>
      </c>
      <c r="G64" s="46">
        <f t="shared" si="6"/>
        <v>2758493.9384999997</v>
      </c>
    </row>
    <row r="65" spans="1:7" x14ac:dyDescent="0.2">
      <c r="A65" s="29"/>
      <c r="B65" s="29"/>
      <c r="C65" s="29"/>
      <c r="D65" s="48"/>
      <c r="E65" s="48"/>
      <c r="F65" s="48"/>
      <c r="G65" s="48"/>
    </row>
    <row r="66" spans="1:7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7" ht="13.5" thickTop="1" x14ac:dyDescent="0.2">
      <c r="A69" s="23" t="s">
        <v>12</v>
      </c>
      <c r="B69" s="11">
        <f>'4th FY 2026'!B69</f>
        <v>0</v>
      </c>
      <c r="C69" s="11">
        <f>'4th FY 2026'!C69</f>
        <v>0</v>
      </c>
      <c r="D69" s="45">
        <f>'1st FY 2026'!D69+'2nd FY 2026'!D69+'3rd FY 2026'!D69+'4th FY 2026'!D69</f>
        <v>2730404</v>
      </c>
      <c r="E69" s="45">
        <f>'1st FY 2026'!E69+'2nd FY 2026'!E69+'3rd FY 2026'!E69+'4th FY 2026'!E69</f>
        <v>2057407.5499999998</v>
      </c>
      <c r="F69" s="45">
        <f>'1st FY 2026'!F69+'2nd FY 2026'!F69+'3rd FY 2026'!F69+'4th FY 2026'!F69</f>
        <v>672996.45000000007</v>
      </c>
      <c r="G69" s="45">
        <f>'1st FY 2026'!G69+'2nd FY 2026'!G69+'3rd FY 2026'!G69+'4th FY 2026'!G69</f>
        <v>174979.084</v>
      </c>
    </row>
    <row r="70" spans="1:7" x14ac:dyDescent="0.2">
      <c r="A70" s="23" t="s">
        <v>13</v>
      </c>
      <c r="B70" s="11">
        <f>'4th FY 2026'!B70</f>
        <v>0</v>
      </c>
      <c r="C70" s="11">
        <f>'4th FY 2026'!C70</f>
        <v>0</v>
      </c>
      <c r="D70" s="45">
        <f>'1st FY 2026'!D70+'2nd FY 2026'!D70+'3rd FY 2026'!D70+'4th FY 2026'!D70</f>
        <v>45531</v>
      </c>
      <c r="E70" s="45">
        <f>'1st FY 2026'!E70+'2nd FY 2026'!E70+'3rd FY 2026'!E70+'4th FY 2026'!E70</f>
        <v>30865.300000000003</v>
      </c>
      <c r="F70" s="45">
        <f>'1st FY 2026'!F70+'2nd FY 2026'!F70+'3rd FY 2026'!F70+'4th FY 2026'!F70</f>
        <v>14665.699999999999</v>
      </c>
      <c r="G70" s="45">
        <f>'1st FY 2026'!G70+'2nd FY 2026'!G70+'3rd FY 2026'!G70+'4th FY 2026'!G70</f>
        <v>3813.076</v>
      </c>
    </row>
    <row r="71" spans="1:7" x14ac:dyDescent="0.2">
      <c r="A71" s="23" t="s">
        <v>14</v>
      </c>
      <c r="B71" s="11">
        <f>'4th FY 2026'!B71</f>
        <v>0</v>
      </c>
      <c r="C71" s="11">
        <f>'4th FY 2026'!C71</f>
        <v>0</v>
      </c>
      <c r="D71" s="45">
        <f>'1st FY 2026'!D71+'2nd FY 2026'!D71+'3rd FY 2026'!D71+'4th FY 2026'!D71</f>
        <v>4154880</v>
      </c>
      <c r="E71" s="45">
        <f>'1st FY 2026'!E71+'2nd FY 2026'!E71+'3rd FY 2026'!E71+'4th FY 2026'!E71</f>
        <v>3094308.1</v>
      </c>
      <c r="F71" s="45">
        <f>'1st FY 2026'!F71+'2nd FY 2026'!F71+'3rd FY 2026'!F71+'4th FY 2026'!F71</f>
        <v>1060571.8999999999</v>
      </c>
      <c r="G71" s="45">
        <f>'1st FY 2026'!G71+'2nd FY 2026'!G71+'3rd FY 2026'!G71+'4th FY 2026'!G71</f>
        <v>344685.87125000003</v>
      </c>
    </row>
    <row r="72" spans="1:7" x14ac:dyDescent="0.2">
      <c r="A72" s="27" t="s">
        <v>15</v>
      </c>
      <c r="B72" s="27">
        <f t="shared" ref="B72:G72" si="7">SUM(B69:B71)</f>
        <v>0</v>
      </c>
      <c r="C72" s="27">
        <f t="shared" si="7"/>
        <v>0</v>
      </c>
      <c r="D72" s="46">
        <f t="shared" si="7"/>
        <v>6930815</v>
      </c>
      <c r="E72" s="46">
        <f t="shared" si="7"/>
        <v>5182580.95</v>
      </c>
      <c r="F72" s="46">
        <f t="shared" si="7"/>
        <v>1748234.0499999998</v>
      </c>
      <c r="G72" s="46">
        <f t="shared" si="7"/>
        <v>523478.03125</v>
      </c>
    </row>
    <row r="73" spans="1:7" x14ac:dyDescent="0.2">
      <c r="A73" s="29"/>
      <c r="B73" s="29"/>
      <c r="C73" s="29"/>
      <c r="D73" s="48"/>
      <c r="E73" s="48"/>
      <c r="F73" s="48"/>
      <c r="G73" s="48"/>
    </row>
    <row r="74" spans="1:7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7" ht="13.5" thickTop="1" x14ac:dyDescent="0.2">
      <c r="A77" s="23" t="s">
        <v>12</v>
      </c>
      <c r="B77" s="11">
        <f>'4th FY 2026'!B77</f>
        <v>0</v>
      </c>
      <c r="C77" s="11">
        <f>'4th FY 2026'!C77</f>
        <v>0</v>
      </c>
      <c r="D77" s="45">
        <f>'1st FY 2026'!D77+'2nd FY 2026'!D77+'3rd FY 2026'!D77+'4th FY 2026'!D77</f>
        <v>6776827</v>
      </c>
      <c r="E77" s="45">
        <f>'1st FY 2026'!E77+'2nd FY 2026'!E77+'3rd FY 2026'!E77+'4th FY 2026'!E77</f>
        <v>4916210.8499999996</v>
      </c>
      <c r="F77" s="45">
        <f>'1st FY 2026'!F77+'2nd FY 2026'!F77+'3rd FY 2026'!F77+'4th FY 2026'!F77</f>
        <v>1860616.15</v>
      </c>
      <c r="G77" s="45">
        <f>'1st FY 2026'!G77+'2nd FY 2026'!G77+'3rd FY 2026'!G77+'4th FY 2026'!G77</f>
        <v>483760.19500000001</v>
      </c>
    </row>
    <row r="78" spans="1:7" x14ac:dyDescent="0.2">
      <c r="A78" s="23" t="s">
        <v>13</v>
      </c>
      <c r="B78" s="11">
        <f>'4th FY 2026'!B78</f>
        <v>0</v>
      </c>
      <c r="C78" s="11">
        <f>'4th FY 2026'!C78</f>
        <v>0</v>
      </c>
      <c r="D78" s="45">
        <f>'1st FY 2026'!D78+'2nd FY 2026'!D78+'3rd FY 2026'!D78+'4th FY 2026'!D78</f>
        <v>3054711.95</v>
      </c>
      <c r="E78" s="45">
        <f>'1st FY 2026'!E78+'2nd FY 2026'!E78+'3rd FY 2026'!E78+'4th FY 2026'!E78</f>
        <v>2228964.4</v>
      </c>
      <c r="F78" s="45">
        <f>'1st FY 2026'!F78+'2nd FY 2026'!F78+'3rd FY 2026'!F78+'4th FY 2026'!F78</f>
        <v>825747.55</v>
      </c>
      <c r="G78" s="45">
        <f>'1st FY 2026'!G78+'2nd FY 2026'!G78+'3rd FY 2026'!G78+'4th FY 2026'!G78</f>
        <v>214694.36900000001</v>
      </c>
    </row>
    <row r="79" spans="1:7" x14ac:dyDescent="0.2">
      <c r="A79" s="23" t="s">
        <v>14</v>
      </c>
      <c r="B79" s="11">
        <f>'4th FY 2026'!B79</f>
        <v>0</v>
      </c>
      <c r="C79" s="11">
        <f>'4th FY 2026'!C79</f>
        <v>0</v>
      </c>
      <c r="D79" s="45">
        <f>'1st FY 2026'!D79+'2nd FY 2026'!D79+'3rd FY 2026'!D79+'4th FY 2026'!D79</f>
        <v>48722910.649999999</v>
      </c>
      <c r="E79" s="45">
        <f>'1st FY 2026'!E79+'2nd FY 2026'!E79+'3rd FY 2026'!E79+'4th FY 2026'!E79</f>
        <v>36589365</v>
      </c>
      <c r="F79" s="45">
        <f>'1st FY 2026'!F79+'2nd FY 2026'!F79+'3rd FY 2026'!F79+'4th FY 2026'!F79</f>
        <v>12133545.649999997</v>
      </c>
      <c r="G79" s="45">
        <f>'1st FY 2026'!G79+'2nd FY 2026'!G79+'3rd FY 2026'!G79+'4th FY 2026'!G79</f>
        <v>3943402.3337499993</v>
      </c>
    </row>
    <row r="80" spans="1:7" x14ac:dyDescent="0.2">
      <c r="A80" s="27" t="s">
        <v>15</v>
      </c>
      <c r="B80" s="27">
        <f t="shared" ref="B80:G80" si="8">SUM(B77:B79)</f>
        <v>0</v>
      </c>
      <c r="C80" s="27">
        <f t="shared" si="8"/>
        <v>0</v>
      </c>
      <c r="D80" s="46">
        <f t="shared" si="8"/>
        <v>58554449.599999994</v>
      </c>
      <c r="E80" s="46">
        <f t="shared" si="8"/>
        <v>43734540.25</v>
      </c>
      <c r="F80" s="46">
        <f t="shared" si="8"/>
        <v>14819909.349999998</v>
      </c>
      <c r="G80" s="46">
        <f t="shared" si="8"/>
        <v>4641856.8977499995</v>
      </c>
    </row>
    <row r="81" spans="1:7" x14ac:dyDescent="0.2">
      <c r="A81" s="29"/>
      <c r="B81" s="29"/>
      <c r="C81" s="29"/>
      <c r="D81" s="48"/>
      <c r="E81" s="48"/>
      <c r="F81" s="48"/>
      <c r="G81" s="48"/>
    </row>
    <row r="82" spans="1:7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7" ht="13.5" thickTop="1" x14ac:dyDescent="0.2">
      <c r="A85" s="23" t="s">
        <v>12</v>
      </c>
      <c r="B85" s="11">
        <f>'4th FY 2026'!B85</f>
        <v>0</v>
      </c>
      <c r="C85" s="11">
        <f>'4th FY 2026'!C85</f>
        <v>0</v>
      </c>
      <c r="D85" s="45">
        <f>'1st FY 2026'!D85+'2nd FY 2026'!D85+'3rd FY 2026'!D85+'4th FY 2026'!D85</f>
        <v>93301320.300000012</v>
      </c>
      <c r="E85" s="45">
        <f>'1st FY 2026'!E85+'2nd FY 2026'!E85+'3rd FY 2026'!E85+'4th FY 2026'!E85</f>
        <v>66933405.950000003</v>
      </c>
      <c r="F85" s="45">
        <f>'1st FY 2026'!F85+'2nd FY 2026'!F85+'3rd FY 2026'!F85+'4th FY 2026'!F85</f>
        <v>26367914.350000001</v>
      </c>
      <c r="G85" s="45">
        <f>'1st FY 2026'!G85+'2nd FY 2026'!G85+'3rd FY 2026'!G85+'4th FY 2026'!G85</f>
        <v>6855657.7320000008</v>
      </c>
    </row>
    <row r="86" spans="1:7" x14ac:dyDescent="0.2">
      <c r="A86" s="23" t="s">
        <v>13</v>
      </c>
      <c r="B86" s="11">
        <f>'4th FY 2026'!B86</f>
        <v>0</v>
      </c>
      <c r="C86" s="11">
        <f>'4th FY 2026'!C86</f>
        <v>0</v>
      </c>
      <c r="D86" s="45">
        <f>'1st FY 2026'!D86+'2nd FY 2026'!D86+'3rd FY 2026'!D86+'4th FY 2026'!D86</f>
        <v>41376102.600000001</v>
      </c>
      <c r="E86" s="45">
        <f>'1st FY 2026'!E86+'2nd FY 2026'!E86+'3rd FY 2026'!E86+'4th FY 2026'!E86</f>
        <v>29884615.699999999</v>
      </c>
      <c r="F86" s="45">
        <f>'1st FY 2026'!F86+'2nd FY 2026'!F86+'3rd FY 2026'!F86+'4th FY 2026'!F86</f>
        <v>11491486.899999999</v>
      </c>
      <c r="G86" s="45">
        <f>'1st FY 2026'!G86+'2nd FY 2026'!G86+'3rd FY 2026'!G86+'4th FY 2026'!G86</f>
        <v>2987786.5929999994</v>
      </c>
    </row>
    <row r="87" spans="1:7" x14ac:dyDescent="0.2">
      <c r="A87" s="23" t="s">
        <v>17</v>
      </c>
      <c r="B87" s="11">
        <f>'4th FY 2026'!B88</f>
        <v>0</v>
      </c>
      <c r="C87" s="11">
        <f>'4th FY 2026'!C88</f>
        <v>0</v>
      </c>
      <c r="D87" s="45">
        <f>'1st FY 2026'!D87+'2nd FY 2026'!D87+'3rd FY 2026'!D88+'4th FY 2026'!D88</f>
        <v>98227838.100000009</v>
      </c>
      <c r="E87" s="45">
        <f>'1st FY 2026'!E87+'2nd FY 2026'!E87+'3rd FY 2026'!E88+'4th FY 2026'!E88</f>
        <v>75740879.449999988</v>
      </c>
      <c r="F87" s="45">
        <f>'1st FY 2026'!F87+'2nd FY 2026'!F87+'3rd FY 2026'!F88+'4th FY 2026'!F88</f>
        <v>22486958.650000006</v>
      </c>
      <c r="G87" s="45">
        <f>'1st FY 2026'!G87+'2nd FY 2026'!G87+'3rd FY 2026'!G88+'4th FY 2026'!G88</f>
        <v>4047652.5530000003</v>
      </c>
    </row>
    <row r="88" spans="1:7" x14ac:dyDescent="0.2">
      <c r="A88" s="23" t="s">
        <v>14</v>
      </c>
      <c r="B88" s="11">
        <f>'4th FY 2026'!B89</f>
        <v>0</v>
      </c>
      <c r="C88" s="11">
        <f>'4th FY 2026'!C89</f>
        <v>0</v>
      </c>
      <c r="D88" s="45">
        <f>'1st FY 2026'!D88+'2nd FY 2026'!D88+'3rd FY 2026'!D89+'4th FY 2026'!D89</f>
        <v>71487914.400000006</v>
      </c>
      <c r="E88" s="45">
        <f>'1st FY 2026'!E88+'2nd FY 2026'!E88+'3rd FY 2026'!E89+'4th FY 2026'!E89</f>
        <v>54260108.599999994</v>
      </c>
      <c r="F88" s="45">
        <f>'1st FY 2026'!F88+'2nd FY 2026'!F88+'3rd FY 2026'!F89+'4th FY 2026'!F89</f>
        <v>17227805.800000001</v>
      </c>
      <c r="G88" s="45">
        <f>'1st FY 2026'!G88+'2nd FY 2026'!G88+'3rd FY 2026'!G89+'4th FY 2026'!G89</f>
        <v>5599036.8950000005</v>
      </c>
    </row>
    <row r="89" spans="1:7" x14ac:dyDescent="0.2">
      <c r="A89" s="27" t="s">
        <v>15</v>
      </c>
      <c r="B89" s="27">
        <f t="shared" ref="B89:G89" si="9">SUM(B85:B88)</f>
        <v>0</v>
      </c>
      <c r="C89" s="27">
        <f t="shared" si="9"/>
        <v>0</v>
      </c>
      <c r="D89" s="46">
        <f t="shared" si="9"/>
        <v>304393175.39999998</v>
      </c>
      <c r="E89" s="46">
        <f t="shared" si="9"/>
        <v>226819009.69999999</v>
      </c>
      <c r="F89" s="46">
        <f t="shared" si="9"/>
        <v>77574165.700000003</v>
      </c>
      <c r="G89" s="46">
        <f t="shared" si="9"/>
        <v>19490133.772999998</v>
      </c>
    </row>
    <row r="90" spans="1:7" x14ac:dyDescent="0.2">
      <c r="A90" s="29"/>
      <c r="B90" s="29"/>
      <c r="C90" s="29"/>
      <c r="D90" s="48"/>
      <c r="E90" s="48"/>
      <c r="F90" s="48"/>
      <c r="G90" s="48"/>
    </row>
    <row r="91" spans="1:7" ht="13.5" thickBot="1" x14ac:dyDescent="0.25">
      <c r="A91" s="21" t="s">
        <v>29</v>
      </c>
      <c r="B91" s="21"/>
      <c r="C91" s="29"/>
      <c r="D91" s="48"/>
      <c r="E91" s="48"/>
      <c r="F91" s="48"/>
      <c r="G91" s="48"/>
    </row>
    <row r="92" spans="1:7" ht="13.5" thickTop="1" x14ac:dyDescent="0.2">
      <c r="A92" s="30" t="s">
        <v>1</v>
      </c>
      <c r="B92" s="31" t="s">
        <v>2</v>
      </c>
      <c r="C92" s="31" t="s">
        <v>2</v>
      </c>
      <c r="D92" s="49" t="s">
        <v>7</v>
      </c>
      <c r="E92" s="49" t="s">
        <v>7</v>
      </c>
      <c r="F92" s="49" t="s">
        <v>5</v>
      </c>
      <c r="G92" s="50" t="s">
        <v>10</v>
      </c>
    </row>
    <row r="93" spans="1:7" ht="13.5" thickBot="1" x14ac:dyDescent="0.25">
      <c r="A93" s="33" t="s">
        <v>0</v>
      </c>
      <c r="B93" s="34" t="s">
        <v>3</v>
      </c>
      <c r="C93" s="34" t="s">
        <v>4</v>
      </c>
      <c r="D93" s="51" t="s">
        <v>8</v>
      </c>
      <c r="E93" s="51" t="s">
        <v>9</v>
      </c>
      <c r="F93" s="51" t="s">
        <v>6</v>
      </c>
      <c r="G93" s="52" t="s">
        <v>11</v>
      </c>
    </row>
    <row r="94" spans="1:7" ht="13.5" thickTop="1" x14ac:dyDescent="0.2">
      <c r="A94" s="23" t="s">
        <v>12</v>
      </c>
      <c r="B94" s="11">
        <f>'4th FY 2026'!B95</f>
        <v>0</v>
      </c>
      <c r="C94" s="11">
        <f>'4th FY 2026'!C95</f>
        <v>0</v>
      </c>
      <c r="D94" s="45">
        <f>'1st FY 2026'!D94+'2nd FY 2026'!D94+'3rd FY 2026'!D95+'4th FY 2026'!D95</f>
        <v>2320724</v>
      </c>
      <c r="E94" s="45">
        <f>'1st FY 2026'!E94+'2nd FY 2026'!E94+'3rd FY 2026'!E95+'4th FY 2026'!E95</f>
        <v>1693442.2</v>
      </c>
      <c r="F94" s="45">
        <f>'1st FY 2026'!F94+'2nd FY 2026'!F94+'3rd FY 2026'!F95+'4th FY 2026'!F95</f>
        <v>627281.80000000005</v>
      </c>
      <c r="G94" s="45">
        <f>'1st FY 2026'!G94+'2nd FY 2026'!G94+'3rd FY 2026'!G95+'4th FY 2026'!G95</f>
        <v>163093.27300000002</v>
      </c>
    </row>
    <row r="95" spans="1:7" x14ac:dyDescent="0.2">
      <c r="A95" s="23" t="s">
        <v>13</v>
      </c>
      <c r="B95" s="11">
        <f>'4th FY 2026'!B96</f>
        <v>0</v>
      </c>
      <c r="C95" s="11">
        <f>'4th FY 2026'!C96</f>
        <v>0</v>
      </c>
      <c r="D95" s="45">
        <f>'1st FY 2026'!D95+'2nd FY 2026'!D95+'3rd FY 2026'!D96+'4th FY 2026'!D96</f>
        <v>680234</v>
      </c>
      <c r="E95" s="45">
        <f>'1st FY 2026'!E95+'2nd FY 2026'!E95+'3rd FY 2026'!E96+'4th FY 2026'!E96</f>
        <v>480301.44999999995</v>
      </c>
      <c r="F95" s="45">
        <f>'1st FY 2026'!F95+'2nd FY 2026'!F95+'3rd FY 2026'!F96+'4th FY 2026'!F96</f>
        <v>199932.55000000002</v>
      </c>
      <c r="G95" s="45">
        <f>'1st FY 2026'!G95+'2nd FY 2026'!G95+'3rd FY 2026'!G96+'4th FY 2026'!G96</f>
        <v>51982.460999999996</v>
      </c>
    </row>
    <row r="96" spans="1:7" x14ac:dyDescent="0.2">
      <c r="A96" s="23" t="s">
        <v>14</v>
      </c>
      <c r="B96" s="11">
        <f>'4th FY 2026'!B97</f>
        <v>0</v>
      </c>
      <c r="C96" s="11">
        <f>'4th FY 2026'!C97</f>
        <v>0</v>
      </c>
      <c r="D96" s="45">
        <f>'1st FY 2026'!D96+'2nd FY 2026'!D96+'3rd FY 2026'!D97+'4th FY 2026'!D97</f>
        <v>21958336</v>
      </c>
      <c r="E96" s="45">
        <f>'1st FY 2026'!E96+'2nd FY 2026'!E96+'3rd FY 2026'!E97+'4th FY 2026'!E97</f>
        <v>16504596.600000001</v>
      </c>
      <c r="F96" s="45">
        <f>'1st FY 2026'!F96+'2nd FY 2026'!F96+'3rd FY 2026'!F97+'4th FY 2026'!F97</f>
        <v>5453739.3999999994</v>
      </c>
      <c r="G96" s="45">
        <f>'1st FY 2026'!G96+'2nd FY 2026'!G96+'3rd FY 2026'!G97+'4th FY 2026'!G97</f>
        <v>1772465.30125</v>
      </c>
    </row>
    <row r="97" spans="1:7" x14ac:dyDescent="0.2">
      <c r="A97" s="27" t="s">
        <v>15</v>
      </c>
      <c r="B97" s="27">
        <f t="shared" ref="B97:G97" si="10">SUM(B94:B96)</f>
        <v>0</v>
      </c>
      <c r="C97" s="27">
        <f t="shared" si="10"/>
        <v>0</v>
      </c>
      <c r="D97" s="46">
        <f t="shared" si="10"/>
        <v>24959294</v>
      </c>
      <c r="E97" s="46">
        <f t="shared" si="10"/>
        <v>18678340.25</v>
      </c>
      <c r="F97" s="46">
        <f t="shared" si="10"/>
        <v>6280953.75</v>
      </c>
      <c r="G97" s="46">
        <f t="shared" si="10"/>
        <v>1987541.03525</v>
      </c>
    </row>
    <row r="98" spans="1:7" x14ac:dyDescent="0.2">
      <c r="A98" s="29"/>
      <c r="B98" s="29"/>
      <c r="C98" s="29"/>
      <c r="D98" s="48"/>
      <c r="E98" s="48"/>
      <c r="F98" s="48"/>
      <c r="G98" s="48"/>
    </row>
    <row r="99" spans="1:7" ht="13.5" thickBot="1" x14ac:dyDescent="0.25">
      <c r="A99" s="21" t="s">
        <v>30</v>
      </c>
      <c r="B99" s="21"/>
      <c r="C99" s="29"/>
      <c r="D99" s="48"/>
      <c r="E99" s="48"/>
      <c r="F99" s="48"/>
      <c r="G99" s="48"/>
    </row>
    <row r="100" spans="1:7" ht="13.5" thickTop="1" x14ac:dyDescent="0.2">
      <c r="A100" s="30" t="s">
        <v>1</v>
      </c>
      <c r="B100" s="31" t="s">
        <v>2</v>
      </c>
      <c r="C100" s="31" t="s">
        <v>2</v>
      </c>
      <c r="D100" s="49" t="s">
        <v>7</v>
      </c>
      <c r="E100" s="49" t="s">
        <v>7</v>
      </c>
      <c r="F100" s="49" t="s">
        <v>5</v>
      </c>
      <c r="G100" s="50" t="s">
        <v>10</v>
      </c>
    </row>
    <row r="101" spans="1:7" ht="13.5" thickBot="1" x14ac:dyDescent="0.25">
      <c r="A101" s="33" t="s">
        <v>0</v>
      </c>
      <c r="B101" s="34" t="s">
        <v>3</v>
      </c>
      <c r="C101" s="34" t="s">
        <v>4</v>
      </c>
      <c r="D101" s="51" t="s">
        <v>8</v>
      </c>
      <c r="E101" s="51" t="s">
        <v>9</v>
      </c>
      <c r="F101" s="51" t="s">
        <v>6</v>
      </c>
      <c r="G101" s="52" t="s">
        <v>11</v>
      </c>
    </row>
    <row r="102" spans="1:7" ht="13.5" thickTop="1" x14ac:dyDescent="0.2">
      <c r="A102" s="23" t="s">
        <v>12</v>
      </c>
      <c r="B102" s="11">
        <f>'4th FY 2026'!B103</f>
        <v>0</v>
      </c>
      <c r="C102" s="11">
        <f>'4th FY 2026'!C103</f>
        <v>0</v>
      </c>
      <c r="D102" s="45">
        <f>'1st FY 2026'!D102+'2nd FY 2026'!D102+'3rd FY 2026'!D103+'4th FY 2026'!D103</f>
        <v>10298696.449999999</v>
      </c>
      <c r="E102" s="45">
        <f>'1st FY 2026'!E102+'2nd FY 2026'!E102+'3rd FY 2026'!E103+'4th FY 2026'!E103</f>
        <v>7469588.9999999991</v>
      </c>
      <c r="F102" s="45">
        <f>'1st FY 2026'!F102+'2nd FY 2026'!F102+'3rd FY 2026'!F103+'4th FY 2026'!F103</f>
        <v>2829107.4500000007</v>
      </c>
      <c r="G102" s="45">
        <f>'1st FY 2026'!G102+'2nd FY 2026'!G102+'3rd FY 2026'!G103+'4th FY 2026'!G103</f>
        <v>735567.93700000003</v>
      </c>
    </row>
    <row r="103" spans="1:7" x14ac:dyDescent="0.2">
      <c r="A103" s="23" t="s">
        <v>13</v>
      </c>
      <c r="B103" s="11">
        <f>'4th FY 2026'!B104</f>
        <v>0</v>
      </c>
      <c r="C103" s="11">
        <f>'4th FY 2026'!C104</f>
        <v>0</v>
      </c>
      <c r="D103" s="45">
        <f>'1st FY 2026'!D103+'2nd FY 2026'!D103+'3rd FY 2026'!D104+'4th FY 2026'!D104</f>
        <v>1599250</v>
      </c>
      <c r="E103" s="45">
        <f>'1st FY 2026'!E103+'2nd FY 2026'!E103+'3rd FY 2026'!E104+'4th FY 2026'!E104</f>
        <v>1187782.5999999999</v>
      </c>
      <c r="F103" s="45">
        <f>'1st FY 2026'!F103+'2nd FY 2026'!F103+'3rd FY 2026'!F104+'4th FY 2026'!F104</f>
        <v>411467.4</v>
      </c>
      <c r="G103" s="45">
        <f>'1st FY 2026'!G103+'2nd FY 2026'!G103+'3rd FY 2026'!G104+'4th FY 2026'!G104</f>
        <v>106981.518</v>
      </c>
    </row>
    <row r="104" spans="1:7" x14ac:dyDescent="0.2">
      <c r="A104" s="23" t="s">
        <v>16</v>
      </c>
      <c r="B104" s="11">
        <f>'4th FY 2026'!B105</f>
        <v>0</v>
      </c>
      <c r="C104" s="11">
        <f>'4th FY 2026'!C105</f>
        <v>0</v>
      </c>
      <c r="D104" s="45">
        <f>'1st FY 2026'!D104+'2nd FY 2026'!D104+'3rd FY 2026'!D105+'4th FY 2026'!D105</f>
        <v>562754.35</v>
      </c>
      <c r="E104" s="45">
        <f>'1st FY 2026'!E104+'2nd FY 2026'!E104+'3rd FY 2026'!E105+'4th FY 2026'!E105</f>
        <v>408301.8</v>
      </c>
      <c r="F104" s="45">
        <f>'1st FY 2026'!F104+'2nd FY 2026'!F104+'3rd FY 2026'!F105+'4th FY 2026'!F105</f>
        <v>154452.54999999999</v>
      </c>
      <c r="G104" s="45">
        <f>'1st FY 2026'!G104+'2nd FY 2026'!G104+'3rd FY 2026'!G105+'4th FY 2026'!G105</f>
        <v>40157.672999999995</v>
      </c>
    </row>
    <row r="105" spans="1:7" x14ac:dyDescent="0.2">
      <c r="A105" s="23" t="s">
        <v>17</v>
      </c>
      <c r="B105" s="11">
        <f>'4th FY 2026'!B106</f>
        <v>0</v>
      </c>
      <c r="C105" s="11">
        <f>'4th FY 2026'!C106</f>
        <v>0</v>
      </c>
      <c r="D105" s="45">
        <f>'1st FY 2026'!D105+'2nd FY 2026'!D105+'3rd FY 2026'!D106+'4th FY 2026'!D106</f>
        <v>4779237.25</v>
      </c>
      <c r="E105" s="45">
        <f>'1st FY 2026'!E105+'2nd FY 2026'!E105+'3rd FY 2026'!E106+'4th FY 2026'!E106</f>
        <v>3626277.85</v>
      </c>
      <c r="F105" s="45">
        <f>'1st FY 2026'!F105+'2nd FY 2026'!F105+'3rd FY 2026'!F106+'4th FY 2026'!F106</f>
        <v>1152959.3999999999</v>
      </c>
      <c r="G105" s="45">
        <f>'1st FY 2026'!G105+'2nd FY 2026'!G105+'3rd FY 2026'!G106+'4th FY 2026'!G106</f>
        <v>207532.69500000001</v>
      </c>
    </row>
    <row r="106" spans="1:7" x14ac:dyDescent="0.2">
      <c r="A106" s="23" t="s">
        <v>14</v>
      </c>
      <c r="B106" s="11">
        <f>'4th FY 2026'!B107</f>
        <v>0</v>
      </c>
      <c r="C106" s="11">
        <f>'4th FY 2026'!C107</f>
        <v>0</v>
      </c>
      <c r="D106" s="45">
        <f>'1st FY 2026'!D106+'2nd FY 2026'!D106+'3rd FY 2026'!D107+'4th FY 2026'!D107</f>
        <v>105219664.59999999</v>
      </c>
      <c r="E106" s="45">
        <f>'1st FY 2026'!E106+'2nd FY 2026'!E106+'3rd FY 2026'!E107+'4th FY 2026'!E107</f>
        <v>78880907.550000012</v>
      </c>
      <c r="F106" s="45">
        <f>'1st FY 2026'!F106+'2nd FY 2026'!F106+'3rd FY 2026'!F107+'4th FY 2026'!F107</f>
        <v>26338757.049999997</v>
      </c>
      <c r="G106" s="45">
        <f>'1st FY 2026'!G106+'2nd FY 2026'!G106+'3rd FY 2026'!G107+'4th FY 2026'!G107</f>
        <v>8560096.0449999999</v>
      </c>
    </row>
    <row r="107" spans="1:7" x14ac:dyDescent="0.2">
      <c r="A107" s="27" t="s">
        <v>15</v>
      </c>
      <c r="B107" s="27">
        <f t="shared" ref="B107:G107" si="11">SUM(B102:B106)</f>
        <v>0</v>
      </c>
      <c r="C107" s="27">
        <f t="shared" si="11"/>
        <v>0</v>
      </c>
      <c r="D107" s="46">
        <f t="shared" si="11"/>
        <v>122459602.64999999</v>
      </c>
      <c r="E107" s="46">
        <f t="shared" si="11"/>
        <v>91572858.800000012</v>
      </c>
      <c r="F107" s="46">
        <f t="shared" si="11"/>
        <v>30886743.849999998</v>
      </c>
      <c r="G107" s="46">
        <f t="shared" si="11"/>
        <v>9650335.8680000007</v>
      </c>
    </row>
    <row r="108" spans="1:7" x14ac:dyDescent="0.2">
      <c r="A108" s="29"/>
      <c r="B108" s="29"/>
      <c r="C108" s="29"/>
      <c r="D108" s="48"/>
      <c r="E108" s="48"/>
      <c r="F108" s="48"/>
      <c r="G108" s="48"/>
    </row>
    <row r="109" spans="1:7" ht="13.5" thickBot="1" x14ac:dyDescent="0.25">
      <c r="A109" s="21" t="s">
        <v>31</v>
      </c>
      <c r="B109" s="21"/>
      <c r="C109" s="29"/>
      <c r="D109" s="48"/>
      <c r="E109" s="48"/>
      <c r="F109" s="48"/>
      <c r="G109" s="48"/>
    </row>
    <row r="110" spans="1:7" ht="13.5" thickTop="1" x14ac:dyDescent="0.2">
      <c r="A110" s="30" t="s">
        <v>1</v>
      </c>
      <c r="B110" s="31" t="s">
        <v>2</v>
      </c>
      <c r="C110" s="31" t="s">
        <v>2</v>
      </c>
      <c r="D110" s="49" t="s">
        <v>7</v>
      </c>
      <c r="E110" s="49" t="s">
        <v>7</v>
      </c>
      <c r="F110" s="49" t="s">
        <v>5</v>
      </c>
      <c r="G110" s="50" t="s">
        <v>10</v>
      </c>
    </row>
    <row r="111" spans="1:7" ht="13.5" thickBot="1" x14ac:dyDescent="0.25">
      <c r="A111" s="33" t="s">
        <v>0</v>
      </c>
      <c r="B111" s="34" t="s">
        <v>3</v>
      </c>
      <c r="C111" s="34" t="s">
        <v>4</v>
      </c>
      <c r="D111" s="51" t="s">
        <v>8</v>
      </c>
      <c r="E111" s="51" t="s">
        <v>9</v>
      </c>
      <c r="F111" s="51" t="s">
        <v>6</v>
      </c>
      <c r="G111" s="52" t="s">
        <v>11</v>
      </c>
    </row>
    <row r="112" spans="1:7" ht="13.5" thickTop="1" x14ac:dyDescent="0.2">
      <c r="A112" s="23" t="s">
        <v>12</v>
      </c>
      <c r="B112" s="11">
        <f>'4th FY 2026'!B113</f>
        <v>0</v>
      </c>
      <c r="C112" s="11">
        <f>'4th FY 2026'!C113</f>
        <v>0</v>
      </c>
      <c r="D112" s="45">
        <f>'1st FY 2026'!D112+'2nd FY 2026'!D112+'3rd FY 2026'!D113+'4th FY 2026'!D113</f>
        <v>266797.65000000002</v>
      </c>
      <c r="E112" s="45">
        <f>'1st FY 2026'!E112+'2nd FY 2026'!E112+'3rd FY 2026'!E113+'4th FY 2026'!E113</f>
        <v>197393.15000000002</v>
      </c>
      <c r="F112" s="45">
        <f>'1st FY 2026'!F112+'2nd FY 2026'!F112+'3rd FY 2026'!F113+'4th FY 2026'!F113</f>
        <v>69404.5</v>
      </c>
      <c r="G112" s="45">
        <f>'1st FY 2026'!G112+'2nd FY 2026'!G112+'3rd FY 2026'!G113+'4th FY 2026'!G113</f>
        <v>18045.169999999998</v>
      </c>
    </row>
    <row r="113" spans="1:7" x14ac:dyDescent="0.2">
      <c r="A113" s="23" t="s">
        <v>14</v>
      </c>
      <c r="B113" s="11">
        <f>'4th FY 2026'!B114</f>
        <v>0</v>
      </c>
      <c r="C113" s="11">
        <f>'4th FY 2026'!C114</f>
        <v>0</v>
      </c>
      <c r="D113" s="45">
        <f>'1st FY 2026'!D113+'2nd FY 2026'!D113+'3rd FY 2026'!D114+'4th FY 2026'!D114</f>
        <v>38181983.700000003</v>
      </c>
      <c r="E113" s="45">
        <f>'1st FY 2026'!E113+'2nd FY 2026'!E113+'3rd FY 2026'!E114+'4th FY 2026'!E114</f>
        <v>28739272.550000001</v>
      </c>
      <c r="F113" s="45">
        <f>'1st FY 2026'!F113+'2nd FY 2026'!F113+'3rd FY 2026'!F114+'4th FY 2026'!F114</f>
        <v>9442711.1500000004</v>
      </c>
      <c r="G113" s="45">
        <f>'1st FY 2026'!G113+'2nd FY 2026'!G113+'3rd FY 2026'!G114+'4th FY 2026'!G114</f>
        <v>3068881.1300000008</v>
      </c>
    </row>
    <row r="114" spans="1:7" x14ac:dyDescent="0.2">
      <c r="A114" s="27" t="s">
        <v>15</v>
      </c>
      <c r="B114" s="27">
        <f t="shared" ref="B114:G114" si="12">SUM(B112:B113)</f>
        <v>0</v>
      </c>
      <c r="C114" s="27">
        <f t="shared" si="12"/>
        <v>0</v>
      </c>
      <c r="D114" s="46">
        <f t="shared" si="12"/>
        <v>38448781.350000001</v>
      </c>
      <c r="E114" s="46">
        <f t="shared" si="12"/>
        <v>28936665.699999999</v>
      </c>
      <c r="F114" s="46">
        <f t="shared" si="12"/>
        <v>9512115.6500000004</v>
      </c>
      <c r="G114" s="46">
        <f t="shared" si="12"/>
        <v>3086926.3000000007</v>
      </c>
    </row>
    <row r="115" spans="1:7" x14ac:dyDescent="0.2">
      <c r="A115" s="23"/>
      <c r="B115" s="23"/>
      <c r="C115" s="23"/>
      <c r="D115" s="48"/>
      <c r="E115" s="48"/>
      <c r="F115" s="48"/>
      <c r="G115" s="48"/>
    </row>
    <row r="116" spans="1:7" x14ac:dyDescent="0.2">
      <c r="A116" s="23"/>
      <c r="B116" s="23"/>
      <c r="C116" s="23"/>
      <c r="D116" s="48"/>
      <c r="E116" s="48"/>
      <c r="F116" s="48"/>
      <c r="G116" s="48"/>
    </row>
    <row r="117" spans="1:7" ht="13.5" thickBot="1" x14ac:dyDescent="0.25">
      <c r="A117" s="21" t="s">
        <v>32</v>
      </c>
      <c r="B117" s="21"/>
      <c r="C117" s="29"/>
      <c r="D117" s="48"/>
      <c r="E117" s="48"/>
      <c r="F117" s="48"/>
      <c r="G117" s="48"/>
    </row>
    <row r="118" spans="1:7" ht="13.5" thickTop="1" x14ac:dyDescent="0.2">
      <c r="A118" s="30" t="s">
        <v>1</v>
      </c>
      <c r="B118" s="31" t="s">
        <v>2</v>
      </c>
      <c r="C118" s="31" t="s">
        <v>2</v>
      </c>
      <c r="D118" s="49" t="s">
        <v>7</v>
      </c>
      <c r="E118" s="49" t="s">
        <v>7</v>
      </c>
      <c r="F118" s="49" t="s">
        <v>5</v>
      </c>
      <c r="G118" s="50" t="s">
        <v>10</v>
      </c>
    </row>
    <row r="119" spans="1:7" ht="13.5" thickBot="1" x14ac:dyDescent="0.25">
      <c r="A119" s="33" t="s">
        <v>0</v>
      </c>
      <c r="B119" s="34" t="s">
        <v>3</v>
      </c>
      <c r="C119" s="34" t="s">
        <v>4</v>
      </c>
      <c r="D119" s="51" t="s">
        <v>8</v>
      </c>
      <c r="E119" s="51" t="s">
        <v>9</v>
      </c>
      <c r="F119" s="51" t="s">
        <v>6</v>
      </c>
      <c r="G119" s="52" t="s">
        <v>11</v>
      </c>
    </row>
    <row r="120" spans="1:7" ht="13.5" thickTop="1" x14ac:dyDescent="0.2">
      <c r="A120" s="23" t="s">
        <v>12</v>
      </c>
      <c r="B120" s="11">
        <f>'4th FY 2026'!B121</f>
        <v>0</v>
      </c>
      <c r="C120" s="11">
        <f>'4th FY 2026'!C121</f>
        <v>0</v>
      </c>
      <c r="D120" s="45">
        <f>'1st FY 2026'!D120+'2nd FY 2026'!D120+'3rd FY 2026'!D121+'4th FY 2026'!D121</f>
        <v>48746554.649999999</v>
      </c>
      <c r="E120" s="45">
        <f>'1st FY 2026'!E120+'2nd FY 2026'!E120+'3rd FY 2026'!E121+'4th FY 2026'!E121</f>
        <v>34981361.549999997</v>
      </c>
      <c r="F120" s="45">
        <f>'1st FY 2026'!F120+'2nd FY 2026'!F120+'3rd FY 2026'!F121+'4th FY 2026'!F121</f>
        <v>13765193.1</v>
      </c>
      <c r="G120" s="45">
        <f>'1st FY 2026'!G120+'2nd FY 2026'!G120+'3rd FY 2026'!G121+'4th FY 2026'!G121</f>
        <v>3578950.2119999994</v>
      </c>
    </row>
    <row r="121" spans="1:7" x14ac:dyDescent="0.2">
      <c r="A121" s="23" t="s">
        <v>13</v>
      </c>
      <c r="B121" s="11">
        <f>'4th FY 2026'!B122</f>
        <v>0</v>
      </c>
      <c r="C121" s="11">
        <f>'4th FY 2026'!C122</f>
        <v>0</v>
      </c>
      <c r="D121" s="45">
        <f>'1st FY 2026'!D121+'2nd FY 2026'!D121+'3rd FY 2026'!D122+'4th FY 2026'!D122</f>
        <v>12522760.600000001</v>
      </c>
      <c r="E121" s="45">
        <f>'1st FY 2026'!E121+'2nd FY 2026'!E121+'3rd FY 2026'!E122+'4th FY 2026'!E122</f>
        <v>8981276.75</v>
      </c>
      <c r="F121" s="45">
        <f>'1st FY 2026'!F121+'2nd FY 2026'!F121+'3rd FY 2026'!F122+'4th FY 2026'!F122</f>
        <v>3541483.85</v>
      </c>
      <c r="G121" s="45">
        <f>'1st FY 2026'!G121+'2nd FY 2026'!G121+'3rd FY 2026'!G122+'4th FY 2026'!G122</f>
        <v>920785.79999999993</v>
      </c>
    </row>
    <row r="122" spans="1:7" x14ac:dyDescent="0.2">
      <c r="A122" s="23" t="s">
        <v>14</v>
      </c>
      <c r="B122" s="11">
        <f>'4th FY 2026'!B123</f>
        <v>0</v>
      </c>
      <c r="C122" s="11">
        <f>'4th FY 2026'!C123</f>
        <v>0</v>
      </c>
      <c r="D122" s="45">
        <f>'1st FY 2026'!D122+'2nd FY 2026'!D122+'3rd FY 2026'!D123+'4th FY 2026'!D123</f>
        <v>43256896.649999999</v>
      </c>
      <c r="E122" s="45">
        <f>'1st FY 2026'!E122+'2nd FY 2026'!E122+'3rd FY 2026'!E123+'4th FY 2026'!E123</f>
        <v>32718782.850000001</v>
      </c>
      <c r="F122" s="45">
        <f>'1st FY 2026'!F122+'2nd FY 2026'!F122+'3rd FY 2026'!F123+'4th FY 2026'!F123</f>
        <v>10538113.800000001</v>
      </c>
      <c r="G122" s="45">
        <f>'1st FY 2026'!G122+'2nd FY 2026'!G122+'3rd FY 2026'!G123+'4th FY 2026'!G123</f>
        <v>3424886.9950000001</v>
      </c>
    </row>
    <row r="123" spans="1:7" x14ac:dyDescent="0.2">
      <c r="A123" s="27" t="s">
        <v>15</v>
      </c>
      <c r="B123" s="27">
        <f t="shared" ref="B123:G123" si="13">SUM(B120:B122)</f>
        <v>0</v>
      </c>
      <c r="C123" s="27">
        <f t="shared" si="13"/>
        <v>0</v>
      </c>
      <c r="D123" s="46">
        <f t="shared" si="13"/>
        <v>104526211.90000001</v>
      </c>
      <c r="E123" s="46">
        <f t="shared" si="13"/>
        <v>76681421.150000006</v>
      </c>
      <c r="F123" s="46">
        <f t="shared" si="13"/>
        <v>27844790.75</v>
      </c>
      <c r="G123" s="46">
        <f t="shared" si="13"/>
        <v>7924623.0069999993</v>
      </c>
    </row>
    <row r="124" spans="1:7" x14ac:dyDescent="0.2">
      <c r="A124" s="29"/>
      <c r="B124" s="29"/>
      <c r="C124" s="29"/>
      <c r="D124" s="48"/>
      <c r="E124" s="48"/>
      <c r="F124" s="48"/>
      <c r="G124" s="48"/>
    </row>
    <row r="125" spans="1:7" ht="13.5" thickBot="1" x14ac:dyDescent="0.25">
      <c r="A125" s="21" t="s">
        <v>33</v>
      </c>
      <c r="B125" s="21"/>
      <c r="C125" s="29"/>
      <c r="D125" s="48"/>
      <c r="E125" s="48"/>
      <c r="F125" s="48"/>
      <c r="G125" s="48"/>
    </row>
    <row r="126" spans="1:7" ht="13.5" thickTop="1" x14ac:dyDescent="0.2">
      <c r="A126" s="30" t="s">
        <v>1</v>
      </c>
      <c r="B126" s="31" t="s">
        <v>2</v>
      </c>
      <c r="C126" s="31" t="s">
        <v>2</v>
      </c>
      <c r="D126" s="49" t="s">
        <v>7</v>
      </c>
      <c r="E126" s="49" t="s">
        <v>7</v>
      </c>
      <c r="F126" s="49" t="s">
        <v>5</v>
      </c>
      <c r="G126" s="50" t="s">
        <v>10</v>
      </c>
    </row>
    <row r="127" spans="1:7" ht="13.5" thickBot="1" x14ac:dyDescent="0.25">
      <c r="A127" s="33" t="s">
        <v>0</v>
      </c>
      <c r="B127" s="34" t="s">
        <v>3</v>
      </c>
      <c r="C127" s="34" t="s">
        <v>4</v>
      </c>
      <c r="D127" s="51" t="s">
        <v>8</v>
      </c>
      <c r="E127" s="51" t="s">
        <v>9</v>
      </c>
      <c r="F127" s="51" t="s">
        <v>6</v>
      </c>
      <c r="G127" s="52" t="s">
        <v>11</v>
      </c>
    </row>
    <row r="128" spans="1:7" ht="13.5" thickTop="1" x14ac:dyDescent="0.2">
      <c r="A128" s="23" t="s">
        <v>12</v>
      </c>
      <c r="B128" s="11">
        <f>'4th FY 2026'!B129</f>
        <v>0</v>
      </c>
      <c r="C128" s="11">
        <f>'4th FY 2026'!C129</f>
        <v>0</v>
      </c>
      <c r="D128" s="45">
        <f>'1st FY 2026'!D128+'2nd FY 2026'!D128+'3rd FY 2026'!D129+'4th FY 2026'!D129</f>
        <v>5898593</v>
      </c>
      <c r="E128" s="45">
        <f>'1st FY 2026'!E128+'2nd FY 2026'!E128+'3rd FY 2026'!E129+'4th FY 2026'!E129</f>
        <v>4215728.4000000004</v>
      </c>
      <c r="F128" s="45">
        <f>'1st FY 2026'!F128+'2nd FY 2026'!F128+'3rd FY 2026'!F129+'4th FY 2026'!F129</f>
        <v>1682864.6</v>
      </c>
      <c r="G128" s="45">
        <f>'1st FY 2026'!G128+'2nd FY 2026'!G128+'3rd FY 2026'!G129+'4th FY 2026'!G129</f>
        <v>437544.79800000001</v>
      </c>
    </row>
    <row r="129" spans="1:7" x14ac:dyDescent="0.2">
      <c r="A129" s="23" t="s">
        <v>13</v>
      </c>
      <c r="B129" s="11">
        <f>'4th FY 2026'!B130</f>
        <v>0</v>
      </c>
      <c r="C129" s="11">
        <f>'4th FY 2026'!C130</f>
        <v>0</v>
      </c>
      <c r="D129" s="45">
        <f>'1st FY 2026'!D129+'2nd FY 2026'!D129+'3rd FY 2026'!D130+'4th FY 2026'!D130</f>
        <v>3964152</v>
      </c>
      <c r="E129" s="45">
        <f>'1st FY 2026'!E129+'2nd FY 2026'!E129+'3rd FY 2026'!E130+'4th FY 2026'!E130</f>
        <v>2930733.5</v>
      </c>
      <c r="F129" s="45">
        <f>'1st FY 2026'!F129+'2nd FY 2026'!F129+'3rd FY 2026'!F130+'4th FY 2026'!F130</f>
        <v>1033418.4999999999</v>
      </c>
      <c r="G129" s="45">
        <f>'1st FY 2026'!G129+'2nd FY 2026'!G129+'3rd FY 2026'!G130+'4th FY 2026'!G130</f>
        <v>268688.81099999999</v>
      </c>
    </row>
    <row r="130" spans="1:7" x14ac:dyDescent="0.2">
      <c r="A130" s="23" t="s">
        <v>14</v>
      </c>
      <c r="B130" s="11">
        <f>'4th FY 2026'!B131</f>
        <v>0</v>
      </c>
      <c r="C130" s="11">
        <f>'4th FY 2026'!C131</f>
        <v>0</v>
      </c>
      <c r="D130" s="45">
        <f>'1st FY 2026'!D130+'2nd FY 2026'!D130+'3rd FY 2026'!D131+'4th FY 2026'!D131</f>
        <v>17792805.850000001</v>
      </c>
      <c r="E130" s="45">
        <f>'1st FY 2026'!E130+'2nd FY 2026'!E130+'3rd FY 2026'!E131+'4th FY 2026'!E131</f>
        <v>13394947.350000001</v>
      </c>
      <c r="F130" s="45">
        <f>'1st FY 2026'!F130+'2nd FY 2026'!F130+'3rd FY 2026'!F131+'4th FY 2026'!F131</f>
        <v>4397858.5</v>
      </c>
      <c r="G130" s="45">
        <f>'1st FY 2026'!G130+'2nd FY 2026'!G130+'3rd FY 2026'!G131+'4th FY 2026'!G131</f>
        <v>1429304.0075000001</v>
      </c>
    </row>
    <row r="131" spans="1:7" x14ac:dyDescent="0.2">
      <c r="A131" s="27" t="s">
        <v>15</v>
      </c>
      <c r="B131" s="27">
        <f t="shared" ref="B131:G131" si="14">SUM(B128:B130)</f>
        <v>0</v>
      </c>
      <c r="C131" s="27">
        <f t="shared" si="14"/>
        <v>0</v>
      </c>
      <c r="D131" s="46">
        <f t="shared" si="14"/>
        <v>27655550.850000001</v>
      </c>
      <c r="E131" s="46">
        <f t="shared" si="14"/>
        <v>20541409.25</v>
      </c>
      <c r="F131" s="46">
        <f t="shared" si="14"/>
        <v>7114141.5999999996</v>
      </c>
      <c r="G131" s="46">
        <f t="shared" si="14"/>
        <v>2135537.6165</v>
      </c>
    </row>
    <row r="132" spans="1:7" x14ac:dyDescent="0.2">
      <c r="A132" s="29"/>
      <c r="B132" s="29"/>
      <c r="C132" s="29"/>
      <c r="D132" s="48"/>
      <c r="E132" s="48"/>
      <c r="F132" s="48"/>
      <c r="G132" s="48"/>
    </row>
    <row r="133" spans="1:7" ht="13.5" thickBot="1" x14ac:dyDescent="0.25">
      <c r="A133" s="21" t="s">
        <v>34</v>
      </c>
      <c r="B133" s="21"/>
      <c r="C133" s="29"/>
      <c r="D133" s="48"/>
      <c r="E133" s="48"/>
      <c r="F133" s="48"/>
      <c r="G133" s="48"/>
    </row>
    <row r="134" spans="1:7" ht="13.5" thickTop="1" x14ac:dyDescent="0.2">
      <c r="A134" s="30" t="s">
        <v>1</v>
      </c>
      <c r="B134" s="31" t="s">
        <v>2</v>
      </c>
      <c r="C134" s="31" t="s">
        <v>2</v>
      </c>
      <c r="D134" s="49" t="s">
        <v>7</v>
      </c>
      <c r="E134" s="49" t="s">
        <v>7</v>
      </c>
      <c r="F134" s="49" t="s">
        <v>5</v>
      </c>
      <c r="G134" s="50" t="s">
        <v>10</v>
      </c>
    </row>
    <row r="135" spans="1:7" ht="13.5" thickBot="1" x14ac:dyDescent="0.25">
      <c r="A135" s="33" t="s">
        <v>0</v>
      </c>
      <c r="B135" s="34" t="s">
        <v>3</v>
      </c>
      <c r="C135" s="34" t="s">
        <v>4</v>
      </c>
      <c r="D135" s="51" t="s">
        <v>8</v>
      </c>
      <c r="E135" s="51" t="s">
        <v>9</v>
      </c>
      <c r="F135" s="51" t="s">
        <v>6</v>
      </c>
      <c r="G135" s="52" t="s">
        <v>11</v>
      </c>
    </row>
    <row r="136" spans="1:7" ht="13.5" thickTop="1" x14ac:dyDescent="0.2">
      <c r="A136" s="23" t="s">
        <v>12</v>
      </c>
      <c r="B136" s="11">
        <f>'4th FY 2026'!B137</f>
        <v>0</v>
      </c>
      <c r="C136" s="11">
        <f>'4th FY 2026'!C137</f>
        <v>0</v>
      </c>
      <c r="D136" s="45">
        <f>'1st FY 2026'!D136+'2nd FY 2026'!D136+'3rd FY 2026'!D137+'4th FY 2026'!D137</f>
        <v>5487041.0999999996</v>
      </c>
      <c r="E136" s="45">
        <f>'1st FY 2026'!E136+'2nd FY 2026'!E136+'3rd FY 2026'!E137+'4th FY 2026'!E137</f>
        <v>3975735.5</v>
      </c>
      <c r="F136" s="45">
        <f>'1st FY 2026'!F136+'2nd FY 2026'!F136+'3rd FY 2026'!F137+'4th FY 2026'!F137</f>
        <v>1511305.6</v>
      </c>
      <c r="G136" s="45">
        <f>'1st FY 2026'!G136+'2nd FY 2026'!G136+'3rd FY 2026'!G137+'4th FY 2026'!G137</f>
        <v>392939.45900000003</v>
      </c>
    </row>
    <row r="137" spans="1:7" x14ac:dyDescent="0.2">
      <c r="A137" s="23" t="s">
        <v>13</v>
      </c>
      <c r="B137" s="11">
        <f>'4th FY 2026'!B138</f>
        <v>0</v>
      </c>
      <c r="C137" s="11">
        <f>'4th FY 2026'!C138</f>
        <v>0</v>
      </c>
      <c r="D137" s="45">
        <f>'1st FY 2026'!D137+'2nd FY 2026'!D137+'3rd FY 2026'!D138+'4th FY 2026'!D138</f>
        <v>1122344.75</v>
      </c>
      <c r="E137" s="45">
        <f>'1st FY 2026'!E137+'2nd FY 2026'!E137+'3rd FY 2026'!E138+'4th FY 2026'!E138</f>
        <v>807991.55</v>
      </c>
      <c r="F137" s="45">
        <f>'1st FY 2026'!F137+'2nd FY 2026'!F137+'3rd FY 2026'!F138+'4th FY 2026'!F138</f>
        <v>314353.2</v>
      </c>
      <c r="G137" s="45">
        <f>'1st FY 2026'!G137+'2nd FY 2026'!G137+'3rd FY 2026'!G138+'4th FY 2026'!G138</f>
        <v>81731.83</v>
      </c>
    </row>
    <row r="138" spans="1:7" x14ac:dyDescent="0.2">
      <c r="A138" s="23" t="s">
        <v>14</v>
      </c>
      <c r="B138" s="11">
        <f>'4th FY 2026'!B139</f>
        <v>0</v>
      </c>
      <c r="C138" s="11">
        <f>'4th FY 2026'!C139</f>
        <v>0</v>
      </c>
      <c r="D138" s="45">
        <f>'1st FY 2026'!D138+'2nd FY 2026'!D138+'3rd FY 2026'!D139+'4th FY 2026'!D139</f>
        <v>17221852.600000001</v>
      </c>
      <c r="E138" s="45">
        <f>'1st FY 2026'!E138+'2nd FY 2026'!E138+'3rd FY 2026'!E139+'4th FY 2026'!E139</f>
        <v>12735976</v>
      </c>
      <c r="F138" s="45">
        <f>'1st FY 2026'!F138+'2nd FY 2026'!F138+'3rd FY 2026'!F139+'4th FY 2026'!F139</f>
        <v>4485876.5999999996</v>
      </c>
      <c r="G138" s="45">
        <f>'1st FY 2026'!G138+'2nd FY 2026'!G138+'3rd FY 2026'!G139+'4th FY 2026'!G139</f>
        <v>1457909.895</v>
      </c>
    </row>
    <row r="139" spans="1:7" x14ac:dyDescent="0.2">
      <c r="A139" s="27" t="s">
        <v>15</v>
      </c>
      <c r="B139" s="27">
        <f t="shared" ref="B139:G139" si="15">SUM(B136:B138)</f>
        <v>0</v>
      </c>
      <c r="C139" s="27">
        <f t="shared" si="15"/>
        <v>0</v>
      </c>
      <c r="D139" s="46">
        <f t="shared" si="15"/>
        <v>23831238.450000003</v>
      </c>
      <c r="E139" s="46">
        <f t="shared" si="15"/>
        <v>17519703.050000001</v>
      </c>
      <c r="F139" s="46">
        <f t="shared" si="15"/>
        <v>6311535.3999999994</v>
      </c>
      <c r="G139" s="46">
        <f t="shared" si="15"/>
        <v>1932581.1840000001</v>
      </c>
    </row>
    <row r="140" spans="1:7" x14ac:dyDescent="0.2">
      <c r="A140" s="29"/>
      <c r="B140" s="29"/>
      <c r="C140" s="29"/>
      <c r="D140" s="48"/>
      <c r="E140" s="48"/>
      <c r="F140" s="48"/>
      <c r="G140" s="48"/>
    </row>
    <row r="141" spans="1:7" ht="13.5" thickBot="1" x14ac:dyDescent="0.25">
      <c r="A141" s="21" t="s">
        <v>35</v>
      </c>
      <c r="B141" s="21"/>
      <c r="C141" s="29"/>
      <c r="D141" s="48"/>
      <c r="E141" s="48"/>
      <c r="F141" s="48"/>
      <c r="G141" s="48"/>
    </row>
    <row r="142" spans="1:7" ht="13.5" thickTop="1" x14ac:dyDescent="0.2">
      <c r="A142" s="30" t="s">
        <v>1</v>
      </c>
      <c r="B142" s="31" t="s">
        <v>2</v>
      </c>
      <c r="C142" s="31" t="s">
        <v>2</v>
      </c>
      <c r="D142" s="49" t="s">
        <v>7</v>
      </c>
      <c r="E142" s="49" t="s">
        <v>7</v>
      </c>
      <c r="F142" s="49" t="s">
        <v>5</v>
      </c>
      <c r="G142" s="50" t="s">
        <v>10</v>
      </c>
    </row>
    <row r="143" spans="1:7" ht="13.5" thickBot="1" x14ac:dyDescent="0.25">
      <c r="A143" s="33" t="s">
        <v>0</v>
      </c>
      <c r="B143" s="34" t="s">
        <v>3</v>
      </c>
      <c r="C143" s="34" t="s">
        <v>4</v>
      </c>
      <c r="D143" s="51" t="s">
        <v>8</v>
      </c>
      <c r="E143" s="51" t="s">
        <v>9</v>
      </c>
      <c r="F143" s="51" t="s">
        <v>6</v>
      </c>
      <c r="G143" s="52" t="s">
        <v>11</v>
      </c>
    </row>
    <row r="144" spans="1:7" ht="13.5" thickTop="1" x14ac:dyDescent="0.2">
      <c r="A144" s="23" t="s">
        <v>13</v>
      </c>
      <c r="B144" s="11">
        <f>'4th FY 2026'!B145</f>
        <v>0</v>
      </c>
      <c r="C144" s="11">
        <f>'4th FY 2026'!C145</f>
        <v>0</v>
      </c>
      <c r="D144" s="45">
        <f>'1st FY 2026'!D144+'2nd FY 2026'!D144+'3rd FY 2026'!D145+'4th FY 2026'!D145</f>
        <v>674086</v>
      </c>
      <c r="E144" s="45">
        <f>'1st FY 2026'!E144+'2nd FY 2026'!E144+'3rd FY 2026'!E145+'4th FY 2026'!E145</f>
        <v>512715.9</v>
      </c>
      <c r="F144" s="45">
        <f>'1st FY 2026'!F144+'2nd FY 2026'!F144+'3rd FY 2026'!F145+'4th FY 2026'!F145</f>
        <v>161370.1</v>
      </c>
      <c r="G144" s="45">
        <f>'1st FY 2026'!G144+'2nd FY 2026'!G144+'3rd FY 2026'!G145+'4th FY 2026'!G145</f>
        <v>41956.225000000006</v>
      </c>
    </row>
    <row r="145" spans="1:7" x14ac:dyDescent="0.2">
      <c r="A145" s="23" t="s">
        <v>14</v>
      </c>
      <c r="B145" s="11">
        <f>'4th FY 2026'!B146</f>
        <v>0</v>
      </c>
      <c r="C145" s="11">
        <f>'4th FY 2026'!C146</f>
        <v>0</v>
      </c>
      <c r="D145" s="45">
        <f>'1st FY 2026'!D145+'2nd FY 2026'!D145+'3rd FY 2026'!D146+'4th FY 2026'!D146</f>
        <v>11261139.699999999</v>
      </c>
      <c r="E145" s="45">
        <f>'1st FY 2026'!E145+'2nd FY 2026'!E145+'3rd FY 2026'!E146+'4th FY 2026'!E146</f>
        <v>8418653.0999999996</v>
      </c>
      <c r="F145" s="45">
        <f>'1st FY 2026'!F145+'2nd FY 2026'!F145+'3rd FY 2026'!F146+'4th FY 2026'!F146</f>
        <v>2842486.5999999996</v>
      </c>
      <c r="G145" s="45">
        <f>'1st FY 2026'!G145+'2nd FY 2026'!G145+'3rd FY 2026'!G146+'4th FY 2026'!G146</f>
        <v>923808.13750000007</v>
      </c>
    </row>
    <row r="146" spans="1:7" x14ac:dyDescent="0.2">
      <c r="A146" s="27" t="s">
        <v>15</v>
      </c>
      <c r="B146" s="27">
        <f t="shared" ref="B146:G146" si="16">SUM(B144:B145)</f>
        <v>0</v>
      </c>
      <c r="C146" s="27">
        <f t="shared" si="16"/>
        <v>0</v>
      </c>
      <c r="D146" s="46">
        <f t="shared" si="16"/>
        <v>11935225.699999999</v>
      </c>
      <c r="E146" s="46">
        <f t="shared" si="16"/>
        <v>8931369</v>
      </c>
      <c r="F146" s="46">
        <f t="shared" si="16"/>
        <v>3003856.6999999997</v>
      </c>
      <c r="G146" s="46">
        <f t="shared" si="16"/>
        <v>965764.36250000005</v>
      </c>
    </row>
    <row r="147" spans="1:7" x14ac:dyDescent="0.2">
      <c r="A147" s="29"/>
      <c r="B147" s="29"/>
      <c r="C147" s="29"/>
      <c r="D147" s="48"/>
      <c r="E147" s="48"/>
      <c r="F147" s="48"/>
      <c r="G147" s="48"/>
    </row>
    <row r="148" spans="1:7" ht="13.5" thickBot="1" x14ac:dyDescent="0.25">
      <c r="A148" s="21" t="s">
        <v>36</v>
      </c>
      <c r="B148" s="21"/>
      <c r="C148" s="29"/>
      <c r="D148" s="48"/>
      <c r="E148" s="48"/>
      <c r="F148" s="48"/>
      <c r="G148" s="48"/>
    </row>
    <row r="149" spans="1:7" ht="13.5" thickTop="1" x14ac:dyDescent="0.2">
      <c r="A149" s="30" t="s">
        <v>1</v>
      </c>
      <c r="B149" s="31" t="s">
        <v>2</v>
      </c>
      <c r="C149" s="31" t="s">
        <v>2</v>
      </c>
      <c r="D149" s="49" t="s">
        <v>7</v>
      </c>
      <c r="E149" s="49" t="s">
        <v>7</v>
      </c>
      <c r="F149" s="49" t="s">
        <v>5</v>
      </c>
      <c r="G149" s="50" t="s">
        <v>10</v>
      </c>
    </row>
    <row r="150" spans="1:7" ht="13.5" thickBot="1" x14ac:dyDescent="0.25">
      <c r="A150" s="33" t="s">
        <v>0</v>
      </c>
      <c r="B150" s="34" t="s">
        <v>3</v>
      </c>
      <c r="C150" s="34" t="s">
        <v>4</v>
      </c>
      <c r="D150" s="51" t="s">
        <v>8</v>
      </c>
      <c r="E150" s="51" t="s">
        <v>9</v>
      </c>
      <c r="F150" s="51" t="s">
        <v>6</v>
      </c>
      <c r="G150" s="52" t="s">
        <v>11</v>
      </c>
    </row>
    <row r="151" spans="1:7" ht="13.5" thickTop="1" x14ac:dyDescent="0.2">
      <c r="A151" s="23" t="s">
        <v>12</v>
      </c>
      <c r="B151" s="11">
        <f>'4th FY 2026'!B152</f>
        <v>0</v>
      </c>
      <c r="C151" s="11">
        <f>'4th FY 2026'!C152</f>
        <v>0</v>
      </c>
      <c r="D151" s="45">
        <f>'1st FY 2026'!D151+'2nd FY 2026'!D151+'3rd FY 2026'!D152+'4th FY 2026'!D152</f>
        <v>7581773.3999999994</v>
      </c>
      <c r="E151" s="45">
        <f>'1st FY 2026'!E151+'2nd FY 2026'!E151+'3rd FY 2026'!E152+'4th FY 2026'!E152</f>
        <v>5398787.4000000004</v>
      </c>
      <c r="F151" s="45">
        <f>'1st FY 2026'!F151+'2nd FY 2026'!F151+'3rd FY 2026'!F152+'4th FY 2026'!F152</f>
        <v>2182986</v>
      </c>
      <c r="G151" s="45">
        <f>'1st FY 2026'!G151+'2nd FY 2026'!G151+'3rd FY 2026'!G152+'4th FY 2026'!G152</f>
        <v>567576.36800000002</v>
      </c>
    </row>
    <row r="152" spans="1:7" x14ac:dyDescent="0.2">
      <c r="A152" s="23" t="s">
        <v>13</v>
      </c>
      <c r="B152" s="11">
        <f>'4th FY 2026'!B153</f>
        <v>0</v>
      </c>
      <c r="C152" s="11">
        <f>'4th FY 2026'!C153</f>
        <v>0</v>
      </c>
      <c r="D152" s="45">
        <f>'1st FY 2026'!D152+'2nd FY 2026'!D152+'3rd FY 2026'!D153+'4th FY 2026'!D153</f>
        <v>9782548.8000000007</v>
      </c>
      <c r="E152" s="45">
        <f>'1st FY 2026'!E152+'2nd FY 2026'!E152+'3rd FY 2026'!E153+'4th FY 2026'!E153</f>
        <v>6961320.25</v>
      </c>
      <c r="F152" s="45">
        <f>'1st FY 2026'!F152+'2nd FY 2026'!F152+'3rd FY 2026'!F153+'4th FY 2026'!F153</f>
        <v>2821228.5500000007</v>
      </c>
      <c r="G152" s="45">
        <f>'1st FY 2026'!G152+'2nd FY 2026'!G152+'3rd FY 2026'!G153+'4th FY 2026'!G153</f>
        <v>733519.42500000005</v>
      </c>
    </row>
    <row r="153" spans="1:7" x14ac:dyDescent="0.2">
      <c r="A153" s="23" t="s">
        <v>17</v>
      </c>
      <c r="B153" s="11">
        <f>'4th FY 2026'!B154</f>
        <v>0</v>
      </c>
      <c r="C153" s="11">
        <f>'4th FY 2026'!C154</f>
        <v>0</v>
      </c>
      <c r="D153" s="45">
        <f>'1st FY 2026'!D153+'2nd FY 2026'!D153+'3rd FY 2026'!D154+'4th FY 2026'!D154</f>
        <v>29657208.649999999</v>
      </c>
      <c r="E153" s="45">
        <f>'1st FY 2026'!E153+'2nd FY 2026'!E153+'3rd FY 2026'!E154+'4th FY 2026'!E154</f>
        <v>22527396.5</v>
      </c>
      <c r="F153" s="45">
        <f>'1st FY 2026'!F153+'2nd FY 2026'!F153+'3rd FY 2026'!F154+'4th FY 2026'!F154</f>
        <v>7129812.1500000004</v>
      </c>
      <c r="G153" s="45">
        <f>'1st FY 2026'!G153+'2nd FY 2026'!G153+'3rd FY 2026'!G154+'4th FY 2026'!G154</f>
        <v>1283366.1890000002</v>
      </c>
    </row>
    <row r="154" spans="1:7" x14ac:dyDescent="0.2">
      <c r="A154" s="23" t="s">
        <v>14</v>
      </c>
      <c r="B154" s="11">
        <f>'4th FY 2026'!B155</f>
        <v>0</v>
      </c>
      <c r="C154" s="11">
        <f>'4th FY 2026'!C155</f>
        <v>0</v>
      </c>
      <c r="D154" s="45">
        <f>'1st FY 2026'!D154+'2nd FY 2026'!D154+'3rd FY 2026'!D155+'4th FY 2026'!D155</f>
        <v>19790014.5</v>
      </c>
      <c r="E154" s="45">
        <f>'1st FY 2026'!E154+'2nd FY 2026'!E154+'3rd FY 2026'!E155+'4th FY 2026'!E155</f>
        <v>14423926.949999999</v>
      </c>
      <c r="F154" s="45">
        <f>'1st FY 2026'!F154+'2nd FY 2026'!F154+'3rd FY 2026'!F155+'4th FY 2026'!F155</f>
        <v>5366087.5499999989</v>
      </c>
      <c r="G154" s="45">
        <f>'1st FY 2026'!G154+'2nd FY 2026'!G154+'3rd FY 2026'!G155+'4th FY 2026'!G155</f>
        <v>1743978.4574999998</v>
      </c>
    </row>
    <row r="155" spans="1:7" x14ac:dyDescent="0.2">
      <c r="A155" s="27" t="s">
        <v>15</v>
      </c>
      <c r="B155" s="27">
        <f t="shared" ref="B155:G155" si="17">SUM(B151:B154)</f>
        <v>0</v>
      </c>
      <c r="C155" s="27">
        <f t="shared" si="17"/>
        <v>0</v>
      </c>
      <c r="D155" s="46">
        <f t="shared" si="17"/>
        <v>66811545.349999994</v>
      </c>
      <c r="E155" s="46">
        <f t="shared" si="17"/>
        <v>49311431.099999994</v>
      </c>
      <c r="F155" s="46">
        <f t="shared" si="17"/>
        <v>17500114.25</v>
      </c>
      <c r="G155" s="46">
        <f t="shared" si="17"/>
        <v>4328440.4395000003</v>
      </c>
    </row>
    <row r="156" spans="1:7" x14ac:dyDescent="0.2">
      <c r="A156" s="23"/>
      <c r="B156" s="23"/>
      <c r="C156" s="23"/>
      <c r="D156" s="48"/>
      <c r="E156" s="48"/>
      <c r="F156" s="48"/>
      <c r="G156" s="48"/>
    </row>
    <row r="157" spans="1:7" ht="13.5" thickBot="1" x14ac:dyDescent="0.25">
      <c r="A157" s="21" t="s">
        <v>37</v>
      </c>
      <c r="B157" s="21"/>
      <c r="C157" s="29"/>
      <c r="D157" s="48"/>
      <c r="E157" s="48"/>
      <c r="F157" s="48"/>
      <c r="G157" s="48"/>
    </row>
    <row r="158" spans="1:7" ht="13.5" thickTop="1" x14ac:dyDescent="0.2">
      <c r="A158" s="30" t="s">
        <v>1</v>
      </c>
      <c r="B158" s="31" t="s">
        <v>2</v>
      </c>
      <c r="C158" s="31" t="s">
        <v>2</v>
      </c>
      <c r="D158" s="49" t="s">
        <v>7</v>
      </c>
      <c r="E158" s="49" t="s">
        <v>7</v>
      </c>
      <c r="F158" s="49" t="s">
        <v>5</v>
      </c>
      <c r="G158" s="50" t="s">
        <v>10</v>
      </c>
    </row>
    <row r="159" spans="1:7" ht="13.5" thickBot="1" x14ac:dyDescent="0.25">
      <c r="A159" s="33" t="s">
        <v>0</v>
      </c>
      <c r="B159" s="34" t="s">
        <v>3</v>
      </c>
      <c r="C159" s="34" t="s">
        <v>4</v>
      </c>
      <c r="D159" s="51" t="s">
        <v>8</v>
      </c>
      <c r="E159" s="51" t="s">
        <v>9</v>
      </c>
      <c r="F159" s="51" t="s">
        <v>6</v>
      </c>
      <c r="G159" s="52" t="s">
        <v>11</v>
      </c>
    </row>
    <row r="160" spans="1:7" ht="13.5" thickTop="1" x14ac:dyDescent="0.2">
      <c r="A160" s="23" t="s">
        <v>12</v>
      </c>
      <c r="B160" s="11">
        <f>'4th FY 2026'!B161</f>
        <v>0</v>
      </c>
      <c r="C160" s="11">
        <f>'4th FY 2026'!C161</f>
        <v>0</v>
      </c>
      <c r="D160" s="45">
        <f>'1st FY 2026'!D160+'2nd FY 2026'!D160+'3rd FY 2026'!D161+'4th FY 2026'!D161</f>
        <v>4357124</v>
      </c>
      <c r="E160" s="45">
        <f>'1st FY 2026'!E160+'2nd FY 2026'!E160+'3rd FY 2026'!E161+'4th FY 2026'!E161</f>
        <v>3121961.15</v>
      </c>
      <c r="F160" s="45">
        <f>'1st FY 2026'!F160+'2nd FY 2026'!F160+'3rd FY 2026'!F161+'4th FY 2026'!F161</f>
        <v>1235162.8500000001</v>
      </c>
      <c r="G160" s="45">
        <f>'1st FY 2026'!G160+'2nd FY 2026'!G160+'3rd FY 2026'!G161+'4th FY 2026'!G161</f>
        <v>321142.34100000001</v>
      </c>
    </row>
    <row r="161" spans="1:7" x14ac:dyDescent="0.2">
      <c r="A161" s="23" t="s">
        <v>13</v>
      </c>
      <c r="B161" s="11">
        <f>'4th FY 2026'!B162</f>
        <v>0</v>
      </c>
      <c r="C161" s="11">
        <f>'4th FY 2026'!C162</f>
        <v>0</v>
      </c>
      <c r="D161" s="45">
        <f>'1st FY 2026'!D161+'2nd FY 2026'!D161+'3rd FY 2026'!D162+'4th FY 2026'!D162</f>
        <v>2733013</v>
      </c>
      <c r="E161" s="45">
        <f>'1st FY 2026'!E161+'2nd FY 2026'!E161+'3rd FY 2026'!E162+'4th FY 2026'!E162</f>
        <v>2023369.6</v>
      </c>
      <c r="F161" s="45">
        <f>'1st FY 2026'!F161+'2nd FY 2026'!F161+'3rd FY 2026'!F162+'4th FY 2026'!F162</f>
        <v>709643.4</v>
      </c>
      <c r="G161" s="45">
        <f>'1st FY 2026'!G161+'2nd FY 2026'!G161+'3rd FY 2026'!G162+'4th FY 2026'!G162</f>
        <v>184507.28099999999</v>
      </c>
    </row>
    <row r="162" spans="1:7" x14ac:dyDescent="0.2">
      <c r="A162" s="23" t="s">
        <v>17</v>
      </c>
      <c r="B162" s="11">
        <f>'4th FY 2026'!B163</f>
        <v>0</v>
      </c>
      <c r="C162" s="11">
        <f>'4th FY 2026'!C163</f>
        <v>0</v>
      </c>
      <c r="D162" s="45">
        <f>'1st FY 2026'!D162+'2nd FY 2026'!D162+'3rd FY 2026'!D163+'4th FY 2026'!D163</f>
        <v>19580987.950000003</v>
      </c>
      <c r="E162" s="45">
        <f>'1st FY 2026'!E162+'2nd FY 2026'!E162+'3rd FY 2026'!E163+'4th FY 2026'!E163</f>
        <v>15223255.399999999</v>
      </c>
      <c r="F162" s="45">
        <f>'1st FY 2026'!F162+'2nd FY 2026'!F162+'3rd FY 2026'!F163+'4th FY 2026'!F163</f>
        <v>4357732.5500000007</v>
      </c>
      <c r="G162" s="45">
        <f>'1st FY 2026'!G162+'2nd FY 2026'!G162+'3rd FY 2026'!G163+'4th FY 2026'!G163</f>
        <v>784391.86199999996</v>
      </c>
    </row>
    <row r="163" spans="1:7" x14ac:dyDescent="0.2">
      <c r="A163" s="23" t="s">
        <v>14</v>
      </c>
      <c r="B163" s="11">
        <f>'4th FY 2026'!B164</f>
        <v>0</v>
      </c>
      <c r="C163" s="11">
        <f>'4th FY 2026'!C164</f>
        <v>0</v>
      </c>
      <c r="D163" s="45">
        <f>'1st FY 2026'!D163+'2nd FY 2026'!D163+'3rd FY 2026'!D164+'4th FY 2026'!D164</f>
        <v>13694427</v>
      </c>
      <c r="E163" s="45">
        <f>'1st FY 2026'!E163+'2nd FY 2026'!E163+'3rd FY 2026'!E164+'4th FY 2026'!E164</f>
        <v>9954677.8999999985</v>
      </c>
      <c r="F163" s="45">
        <f>'1st FY 2026'!F163+'2nd FY 2026'!F163+'3rd FY 2026'!F164+'4th FY 2026'!F164</f>
        <v>3739749.1</v>
      </c>
      <c r="G163" s="45">
        <f>'1st FY 2026'!G163+'2nd FY 2026'!G163+'3rd FY 2026'!G164+'4th FY 2026'!G164</f>
        <v>1215418.4625000001</v>
      </c>
    </row>
    <row r="164" spans="1:7" x14ac:dyDescent="0.2">
      <c r="A164" s="27" t="s">
        <v>15</v>
      </c>
      <c r="B164" s="27">
        <f t="shared" ref="B164:G164" si="18">SUM(B160:B163)</f>
        <v>0</v>
      </c>
      <c r="C164" s="27">
        <f t="shared" si="18"/>
        <v>0</v>
      </c>
      <c r="D164" s="46">
        <f t="shared" si="18"/>
        <v>40365551.950000003</v>
      </c>
      <c r="E164" s="46">
        <f t="shared" si="18"/>
        <v>30323264.049999997</v>
      </c>
      <c r="F164" s="46">
        <f t="shared" si="18"/>
        <v>10042287.9</v>
      </c>
      <c r="G164" s="46">
        <f t="shared" si="18"/>
        <v>2505459.9465000001</v>
      </c>
    </row>
    <row r="165" spans="1:7" x14ac:dyDescent="0.2">
      <c r="A165" s="29"/>
      <c r="B165" s="29"/>
      <c r="C165" s="29"/>
      <c r="D165" s="48"/>
      <c r="E165" s="48"/>
      <c r="F165" s="48"/>
      <c r="G165" s="48"/>
    </row>
    <row r="166" spans="1:7" ht="13.5" thickBot="1" x14ac:dyDescent="0.25">
      <c r="A166" s="21" t="s">
        <v>38</v>
      </c>
      <c r="B166" s="21"/>
      <c r="C166" s="29"/>
      <c r="D166" s="48"/>
      <c r="E166" s="48"/>
      <c r="F166" s="48"/>
      <c r="G166" s="48"/>
    </row>
    <row r="167" spans="1:7" ht="13.5" thickTop="1" x14ac:dyDescent="0.2">
      <c r="A167" s="30" t="s">
        <v>1</v>
      </c>
      <c r="B167" s="31" t="s">
        <v>2</v>
      </c>
      <c r="C167" s="31" t="s">
        <v>2</v>
      </c>
      <c r="D167" s="49" t="s">
        <v>7</v>
      </c>
      <c r="E167" s="49" t="s">
        <v>7</v>
      </c>
      <c r="F167" s="49" t="s">
        <v>5</v>
      </c>
      <c r="G167" s="50" t="s">
        <v>10</v>
      </c>
    </row>
    <row r="168" spans="1:7" ht="13.5" thickBot="1" x14ac:dyDescent="0.25">
      <c r="A168" s="33" t="s">
        <v>0</v>
      </c>
      <c r="B168" s="34" t="s">
        <v>3</v>
      </c>
      <c r="C168" s="34" t="s">
        <v>4</v>
      </c>
      <c r="D168" s="51" t="s">
        <v>8</v>
      </c>
      <c r="E168" s="51" t="s">
        <v>9</v>
      </c>
      <c r="F168" s="51" t="s">
        <v>6</v>
      </c>
      <c r="G168" s="52" t="s">
        <v>11</v>
      </c>
    </row>
    <row r="169" spans="1:7" ht="13.5" thickTop="1" x14ac:dyDescent="0.2">
      <c r="A169" s="23" t="s">
        <v>12</v>
      </c>
      <c r="B169" s="11">
        <f>'4th FY 2026'!B170</f>
        <v>0</v>
      </c>
      <c r="C169" s="11">
        <f>'4th FY 2026'!C170</f>
        <v>0</v>
      </c>
      <c r="D169" s="45">
        <f>'1st FY 2026'!D169+'2nd FY 2026'!D169+'3rd FY 2026'!D170+'4th FY 2026'!D170</f>
        <v>1637355.5</v>
      </c>
      <c r="E169" s="45">
        <f>'1st FY 2026'!E169+'2nd FY 2026'!E169+'3rd FY 2026'!E170+'4th FY 2026'!E170</f>
        <v>1253188.5</v>
      </c>
      <c r="F169" s="45">
        <f>'1st FY 2026'!F169+'2nd FY 2026'!F169+'3rd FY 2026'!F170+'4th FY 2026'!F170</f>
        <v>384167</v>
      </c>
      <c r="G169" s="45">
        <f>'1st FY 2026'!G169+'2nd FY 2026'!G169+'3rd FY 2026'!G170+'4th FY 2026'!G170</f>
        <v>99883.425000000003</v>
      </c>
    </row>
    <row r="170" spans="1:7" x14ac:dyDescent="0.2">
      <c r="A170" s="23" t="s">
        <v>14</v>
      </c>
      <c r="B170" s="11">
        <f>'4th FY 2026'!B171</f>
        <v>0</v>
      </c>
      <c r="C170" s="11">
        <f>'4th FY 2026'!C171</f>
        <v>0</v>
      </c>
      <c r="D170" s="45">
        <f>'1st FY 2026'!D170+'2nd FY 2026'!D170+'3rd FY 2026'!D171+'4th FY 2026'!D171</f>
        <v>123134283.15000001</v>
      </c>
      <c r="E170" s="45">
        <f>'1st FY 2026'!E170+'2nd FY 2026'!E170+'3rd FY 2026'!E171+'4th FY 2026'!E171</f>
        <v>92909196.599999994</v>
      </c>
      <c r="F170" s="45">
        <f>'1st FY 2026'!F170+'2nd FY 2026'!F170+'3rd FY 2026'!F171+'4th FY 2026'!F171</f>
        <v>30225086.550000001</v>
      </c>
      <c r="G170" s="45">
        <f>'1st FY 2026'!G170+'2nd FY 2026'!G170+'3rd FY 2026'!G171+'4th FY 2026'!G171</f>
        <v>9823153.125</v>
      </c>
    </row>
    <row r="171" spans="1:7" x14ac:dyDescent="0.2">
      <c r="A171" s="27" t="s">
        <v>15</v>
      </c>
      <c r="B171" s="27">
        <f t="shared" ref="B171:G171" si="19">SUM(B169:B170)</f>
        <v>0</v>
      </c>
      <c r="C171" s="27">
        <f t="shared" si="19"/>
        <v>0</v>
      </c>
      <c r="D171" s="46">
        <f t="shared" si="19"/>
        <v>124771638.65000001</v>
      </c>
      <c r="E171" s="46">
        <f t="shared" si="19"/>
        <v>94162385.099999994</v>
      </c>
      <c r="F171" s="46">
        <f t="shared" si="19"/>
        <v>30609253.550000001</v>
      </c>
      <c r="G171" s="46">
        <f t="shared" si="19"/>
        <v>9923036.5500000007</v>
      </c>
    </row>
    <row r="172" spans="1:7" x14ac:dyDescent="0.2">
      <c r="A172" s="29"/>
      <c r="B172" s="29"/>
      <c r="C172" s="29"/>
      <c r="D172" s="48"/>
      <c r="E172" s="48"/>
      <c r="F172" s="48"/>
      <c r="G172" s="48"/>
    </row>
    <row r="173" spans="1:7" ht="13.5" thickBot="1" x14ac:dyDescent="0.25">
      <c r="A173" s="21" t="s">
        <v>39</v>
      </c>
      <c r="B173" s="21"/>
      <c r="C173" s="29"/>
      <c r="D173" s="48"/>
      <c r="E173" s="48"/>
      <c r="F173" s="48"/>
      <c r="G173" s="48"/>
    </row>
    <row r="174" spans="1:7" ht="13.5" thickTop="1" x14ac:dyDescent="0.2">
      <c r="A174" s="30" t="s">
        <v>1</v>
      </c>
      <c r="B174" s="31" t="s">
        <v>2</v>
      </c>
      <c r="C174" s="31" t="s">
        <v>2</v>
      </c>
      <c r="D174" s="49" t="s">
        <v>7</v>
      </c>
      <c r="E174" s="49" t="s">
        <v>7</v>
      </c>
      <c r="F174" s="49" t="s">
        <v>5</v>
      </c>
      <c r="G174" s="50" t="s">
        <v>10</v>
      </c>
    </row>
    <row r="175" spans="1:7" ht="13.5" thickBot="1" x14ac:dyDescent="0.25">
      <c r="A175" s="33" t="s">
        <v>0</v>
      </c>
      <c r="B175" s="34" t="s">
        <v>3</v>
      </c>
      <c r="C175" s="34" t="s">
        <v>4</v>
      </c>
      <c r="D175" s="51" t="s">
        <v>8</v>
      </c>
      <c r="E175" s="51" t="s">
        <v>9</v>
      </c>
      <c r="F175" s="51" t="s">
        <v>6</v>
      </c>
      <c r="G175" s="52" t="s">
        <v>11</v>
      </c>
    </row>
    <row r="176" spans="1:7" ht="13.5" thickTop="1" x14ac:dyDescent="0.2">
      <c r="A176" s="23" t="s">
        <v>12</v>
      </c>
      <c r="B176" s="11">
        <f>'4th FY 2026'!B177</f>
        <v>0</v>
      </c>
      <c r="C176" s="11">
        <f>'4th FY 2026'!C177</f>
        <v>0</v>
      </c>
      <c r="D176" s="45">
        <f>'1st FY 2026'!D176+'2nd FY 2026'!D176+'3rd FY 2026'!D177+'4th FY 2026'!D177</f>
        <v>1962181.9</v>
      </c>
      <c r="E176" s="45">
        <f>'1st FY 2026'!E176+'2nd FY 2026'!E176+'3rd FY 2026'!E177+'4th FY 2026'!E177</f>
        <v>1447639.6</v>
      </c>
      <c r="F176" s="45">
        <f>'1st FY 2026'!F176+'2nd FY 2026'!F176+'3rd FY 2026'!F177+'4th FY 2026'!F177</f>
        <v>514542.3</v>
      </c>
      <c r="G176" s="45">
        <f>'1st FY 2026'!G176+'2nd FY 2026'!G176+'3rd FY 2026'!G177+'4th FY 2026'!G177</f>
        <v>133780.99299999999</v>
      </c>
    </row>
    <row r="177" spans="1:7" x14ac:dyDescent="0.2">
      <c r="A177" s="23" t="s">
        <v>13</v>
      </c>
      <c r="B177" s="11">
        <f>'4th FY 2026'!B178</f>
        <v>0</v>
      </c>
      <c r="C177" s="11">
        <f>'4th FY 2026'!C178</f>
        <v>0</v>
      </c>
      <c r="D177" s="45">
        <f>'1st FY 2026'!D177+'2nd FY 2026'!D177+'3rd FY 2026'!D178+'4th FY 2026'!D178</f>
        <v>766875</v>
      </c>
      <c r="E177" s="45">
        <f>'1st FY 2026'!E177+'2nd FY 2026'!E177+'3rd FY 2026'!E178+'4th FY 2026'!E178</f>
        <v>540274.44999999995</v>
      </c>
      <c r="F177" s="45">
        <f>'1st FY 2026'!F177+'2nd FY 2026'!F177+'3rd FY 2026'!F178+'4th FY 2026'!F178</f>
        <v>226600.55</v>
      </c>
      <c r="G177" s="45">
        <f>'1st FY 2026'!G177+'2nd FY 2026'!G177+'3rd FY 2026'!G178+'4th FY 2026'!G178</f>
        <v>58916.144</v>
      </c>
    </row>
    <row r="178" spans="1:7" x14ac:dyDescent="0.2">
      <c r="A178" s="23" t="s">
        <v>14</v>
      </c>
      <c r="B178" s="11">
        <f>'4th FY 2026'!B179</f>
        <v>0</v>
      </c>
      <c r="C178" s="11">
        <f>'4th FY 2026'!C179</f>
        <v>0</v>
      </c>
      <c r="D178" s="45">
        <f>'1st FY 2026'!D178+'2nd FY 2026'!D178+'3rd FY 2026'!D179+'4th FY 2026'!D179</f>
        <v>54086022.900000006</v>
      </c>
      <c r="E178" s="45">
        <f>'1st FY 2026'!E178+'2nd FY 2026'!E178+'3rd FY 2026'!E179+'4th FY 2026'!E179</f>
        <v>40520774.799999997</v>
      </c>
      <c r="F178" s="45">
        <f>'1st FY 2026'!F178+'2nd FY 2026'!F178+'3rd FY 2026'!F179+'4th FY 2026'!F179</f>
        <v>13565248.099999998</v>
      </c>
      <c r="G178" s="45">
        <f>'1st FY 2026'!G178+'2nd FY 2026'!G178+'3rd FY 2026'!G179+'4th FY 2026'!G179</f>
        <v>4408705.6349999998</v>
      </c>
    </row>
    <row r="179" spans="1:7" x14ac:dyDescent="0.2">
      <c r="A179" s="27" t="s">
        <v>15</v>
      </c>
      <c r="B179" s="27">
        <f t="shared" ref="B179:G179" si="20">SUM(B176:B178)</f>
        <v>0</v>
      </c>
      <c r="C179" s="27">
        <f t="shared" si="20"/>
        <v>0</v>
      </c>
      <c r="D179" s="46">
        <f t="shared" si="20"/>
        <v>56815079.800000004</v>
      </c>
      <c r="E179" s="46">
        <f t="shared" si="20"/>
        <v>42508688.849999994</v>
      </c>
      <c r="F179" s="46">
        <f t="shared" si="20"/>
        <v>14306390.949999997</v>
      </c>
      <c r="G179" s="46">
        <f t="shared" si="20"/>
        <v>4601402.7719999999</v>
      </c>
    </row>
    <row r="180" spans="1:7" x14ac:dyDescent="0.2">
      <c r="A180" s="29"/>
      <c r="B180" s="29"/>
      <c r="C180" s="29"/>
      <c r="D180" s="48"/>
      <c r="E180" s="48"/>
      <c r="F180" s="48"/>
      <c r="G180" s="48"/>
    </row>
    <row r="181" spans="1:7" ht="13.5" thickBot="1" x14ac:dyDescent="0.25">
      <c r="A181" s="21" t="s">
        <v>40</v>
      </c>
      <c r="B181" s="21"/>
      <c r="C181" s="29"/>
      <c r="D181" s="48"/>
      <c r="E181" s="48"/>
      <c r="F181" s="48"/>
      <c r="G181" s="48"/>
    </row>
    <row r="182" spans="1:7" ht="13.5" thickTop="1" x14ac:dyDescent="0.2">
      <c r="A182" s="30" t="s">
        <v>1</v>
      </c>
      <c r="B182" s="31" t="s">
        <v>2</v>
      </c>
      <c r="C182" s="31" t="s">
        <v>2</v>
      </c>
      <c r="D182" s="49" t="s">
        <v>7</v>
      </c>
      <c r="E182" s="49" t="s">
        <v>7</v>
      </c>
      <c r="F182" s="49" t="s">
        <v>5</v>
      </c>
      <c r="G182" s="50" t="s">
        <v>10</v>
      </c>
    </row>
    <row r="183" spans="1:7" ht="13.5" thickBot="1" x14ac:dyDescent="0.25">
      <c r="A183" s="33" t="s">
        <v>0</v>
      </c>
      <c r="B183" s="34" t="s">
        <v>3</v>
      </c>
      <c r="C183" s="34" t="s">
        <v>4</v>
      </c>
      <c r="D183" s="51" t="s">
        <v>8</v>
      </c>
      <c r="E183" s="51" t="s">
        <v>9</v>
      </c>
      <c r="F183" s="51" t="s">
        <v>6</v>
      </c>
      <c r="G183" s="52" t="s">
        <v>11</v>
      </c>
    </row>
    <row r="184" spans="1:7" ht="13.5" thickTop="1" x14ac:dyDescent="0.2">
      <c r="A184" s="23" t="s">
        <v>12</v>
      </c>
      <c r="B184" s="11">
        <f>'4th FY 2026'!B185</f>
        <v>0</v>
      </c>
      <c r="C184" s="11">
        <f>'4th FY 2026'!C185</f>
        <v>0</v>
      </c>
      <c r="D184" s="45">
        <f>'1st FY 2026'!D184+'2nd FY 2026'!D184+'3rd FY 2026'!D185+'4th FY 2026'!D185</f>
        <v>6856129.6500000004</v>
      </c>
      <c r="E184" s="45">
        <f>'1st FY 2026'!E184+'2nd FY 2026'!E184+'3rd FY 2026'!E185+'4th FY 2026'!E185</f>
        <v>4991326.45</v>
      </c>
      <c r="F184" s="45">
        <f>'1st FY 2026'!F184+'2nd FY 2026'!F184+'3rd FY 2026'!F185+'4th FY 2026'!F185</f>
        <v>1864803.2</v>
      </c>
      <c r="G184" s="45">
        <f>'1st FY 2026'!G184+'2nd FY 2026'!G184+'3rd FY 2026'!G185+'4th FY 2026'!G185</f>
        <v>484848.82800000004</v>
      </c>
    </row>
    <row r="185" spans="1:7" x14ac:dyDescent="0.2">
      <c r="A185" s="23" t="s">
        <v>13</v>
      </c>
      <c r="B185" s="11">
        <f>'4th FY 2026'!B186</f>
        <v>0</v>
      </c>
      <c r="C185" s="11">
        <f>'4th FY 2026'!C186</f>
        <v>0</v>
      </c>
      <c r="D185" s="45">
        <f>'1st FY 2026'!D185+'2nd FY 2026'!D185+'3rd FY 2026'!D186+'4th FY 2026'!D186</f>
        <v>674690</v>
      </c>
      <c r="E185" s="45">
        <f>'1st FY 2026'!E185+'2nd FY 2026'!E185+'3rd FY 2026'!E186+'4th FY 2026'!E186</f>
        <v>501584.60000000003</v>
      </c>
      <c r="F185" s="45">
        <f>'1st FY 2026'!F185+'2nd FY 2026'!F185+'3rd FY 2026'!F186+'4th FY 2026'!F186</f>
        <v>173105.4</v>
      </c>
      <c r="G185" s="45">
        <f>'1st FY 2026'!G185+'2nd FY 2026'!G185+'3rd FY 2026'!G186+'4th FY 2026'!G186</f>
        <v>45007.413</v>
      </c>
    </row>
    <row r="186" spans="1:7" x14ac:dyDescent="0.2">
      <c r="A186" s="23" t="s">
        <v>17</v>
      </c>
      <c r="B186" s="11">
        <f>'4th FY 2026'!B187</f>
        <v>0</v>
      </c>
      <c r="C186" s="11">
        <f>'4th FY 2026'!C187</f>
        <v>0</v>
      </c>
      <c r="D186" s="45">
        <f>'1st FY 2026'!D186+'2nd FY 2026'!D186+'3rd FY 2026'!D187+'4th FY 2026'!D187</f>
        <v>13164315.4</v>
      </c>
      <c r="E186" s="45">
        <f>'1st FY 2026'!E186+'2nd FY 2026'!E186+'3rd FY 2026'!E187+'4th FY 2026'!E187</f>
        <v>9960359.3000000007</v>
      </c>
      <c r="F186" s="45">
        <f>'1st FY 2026'!F186+'2nd FY 2026'!F186+'3rd FY 2026'!F187+'4th FY 2026'!F187</f>
        <v>3203956.1000000006</v>
      </c>
      <c r="G186" s="45">
        <f>'1st FY 2026'!G186+'2nd FY 2026'!G186+'3rd FY 2026'!G187+'4th FY 2026'!G187</f>
        <v>576712.098</v>
      </c>
    </row>
    <row r="187" spans="1:7" x14ac:dyDescent="0.2">
      <c r="A187" s="23" t="s">
        <v>14</v>
      </c>
      <c r="B187" s="11">
        <f>'4th FY 2026'!B188</f>
        <v>0</v>
      </c>
      <c r="C187" s="11">
        <f>'4th FY 2026'!C188</f>
        <v>0</v>
      </c>
      <c r="D187" s="45">
        <f>'1st FY 2026'!D187+'2nd FY 2026'!D187+'3rd FY 2026'!D188+'4th FY 2026'!D188</f>
        <v>44530708.850000001</v>
      </c>
      <c r="E187" s="45">
        <f>'1st FY 2026'!E187+'2nd FY 2026'!E187+'3rd FY 2026'!E188+'4th FY 2026'!E188</f>
        <v>33418867.150000002</v>
      </c>
      <c r="F187" s="45">
        <f>'1st FY 2026'!F187+'2nd FY 2026'!F187+'3rd FY 2026'!F188+'4th FY 2026'!F188</f>
        <v>11111841.700000001</v>
      </c>
      <c r="G187" s="45">
        <f>'1st FY 2026'!G187+'2nd FY 2026'!G187+'3rd FY 2026'!G188+'4th FY 2026'!G188</f>
        <v>3611348.5537500004</v>
      </c>
    </row>
    <row r="188" spans="1:7" x14ac:dyDescent="0.2">
      <c r="A188" s="27" t="s">
        <v>15</v>
      </c>
      <c r="B188" s="27">
        <f t="shared" ref="B188:G188" si="21">SUM(B184:B187)</f>
        <v>0</v>
      </c>
      <c r="C188" s="27">
        <f t="shared" si="21"/>
        <v>0</v>
      </c>
      <c r="D188" s="46">
        <f t="shared" si="21"/>
        <v>65225843.900000006</v>
      </c>
      <c r="E188" s="46">
        <f t="shared" si="21"/>
        <v>48872137.5</v>
      </c>
      <c r="F188" s="46">
        <f t="shared" si="21"/>
        <v>16353706.400000002</v>
      </c>
      <c r="G188" s="46">
        <f t="shared" si="21"/>
        <v>4717916.8927500006</v>
      </c>
    </row>
    <row r="189" spans="1:7" x14ac:dyDescent="0.2">
      <c r="A189" s="29"/>
      <c r="B189" s="29"/>
      <c r="C189" s="29"/>
      <c r="D189" s="48"/>
      <c r="E189" s="48"/>
      <c r="F189" s="48"/>
      <c r="G189" s="48"/>
    </row>
    <row r="190" spans="1:7" ht="13.5" thickBot="1" x14ac:dyDescent="0.25">
      <c r="A190" s="21" t="s">
        <v>41</v>
      </c>
      <c r="B190" s="21"/>
      <c r="C190" s="29"/>
      <c r="D190" s="48"/>
      <c r="E190" s="48"/>
      <c r="F190" s="48"/>
      <c r="G190" s="48"/>
    </row>
    <row r="191" spans="1:7" ht="13.5" thickTop="1" x14ac:dyDescent="0.2">
      <c r="A191" s="30"/>
      <c r="B191" s="31" t="s">
        <v>2</v>
      </c>
      <c r="C191" s="31" t="s">
        <v>2</v>
      </c>
      <c r="D191" s="49" t="s">
        <v>7</v>
      </c>
      <c r="E191" s="49" t="s">
        <v>7</v>
      </c>
      <c r="F191" s="49" t="s">
        <v>5</v>
      </c>
      <c r="G191" s="50" t="s">
        <v>10</v>
      </c>
    </row>
    <row r="192" spans="1:7" ht="13.5" thickBot="1" x14ac:dyDescent="0.25">
      <c r="A192" s="33" t="s">
        <v>0</v>
      </c>
      <c r="B192" s="34" t="s">
        <v>3</v>
      </c>
      <c r="C192" s="34" t="s">
        <v>4</v>
      </c>
      <c r="D192" s="51" t="s">
        <v>8</v>
      </c>
      <c r="E192" s="51" t="s">
        <v>9</v>
      </c>
      <c r="F192" s="51" t="s">
        <v>6</v>
      </c>
      <c r="G192" s="52" t="s">
        <v>11</v>
      </c>
    </row>
    <row r="193" spans="1:7" ht="13.5" thickTop="1" x14ac:dyDescent="0.2">
      <c r="A193" s="23" t="s">
        <v>12</v>
      </c>
      <c r="B193" s="11">
        <f>'4th FY 2026'!B194</f>
        <v>0</v>
      </c>
      <c r="C193" s="11">
        <f>'4th FY 2026'!C194</f>
        <v>0</v>
      </c>
      <c r="D193" s="45">
        <f>'1st FY 2026'!D193+'2nd FY 2026'!D193+'3rd FY 2026'!D194+'4th FY 2026'!D194</f>
        <v>9382983.5999999996</v>
      </c>
      <c r="E193" s="45">
        <f>'1st FY 2026'!E193+'2nd FY 2026'!E193+'3rd FY 2026'!E194+'4th FY 2026'!E194</f>
        <v>6797735.1000000006</v>
      </c>
      <c r="F193" s="45">
        <f>'1st FY 2026'!F193+'2nd FY 2026'!F193+'3rd FY 2026'!F194+'4th FY 2026'!F194</f>
        <v>2585248.5</v>
      </c>
      <c r="G193" s="45">
        <f>'1st FY 2026'!G193+'2nd FY 2026'!G193+'3rd FY 2026'!G194+'4th FY 2026'!G194</f>
        <v>672164.60700000008</v>
      </c>
    </row>
    <row r="194" spans="1:7" x14ac:dyDescent="0.2">
      <c r="A194" s="23" t="s">
        <v>13</v>
      </c>
      <c r="B194" s="11">
        <f>'4th FY 2026'!B195</f>
        <v>0</v>
      </c>
      <c r="C194" s="11">
        <f>'4th FY 2026'!C195</f>
        <v>0</v>
      </c>
      <c r="D194" s="45">
        <f>'1st FY 2026'!D194+'2nd FY 2026'!D194+'3rd FY 2026'!D195+'4th FY 2026'!D195</f>
        <v>4111498.5</v>
      </c>
      <c r="E194" s="45">
        <f>'1st FY 2026'!E194+'2nd FY 2026'!E194+'3rd FY 2026'!E195+'4th FY 2026'!E195</f>
        <v>3056993.7</v>
      </c>
      <c r="F194" s="45">
        <f>'1st FY 2026'!F194+'2nd FY 2026'!F194+'3rd FY 2026'!F195+'4th FY 2026'!F195</f>
        <v>1054504.7999999998</v>
      </c>
      <c r="G194" s="45">
        <f>'1st FY 2026'!G194+'2nd FY 2026'!G194+'3rd FY 2026'!G195+'4th FY 2026'!G195</f>
        <v>274171.24300000002</v>
      </c>
    </row>
    <row r="195" spans="1:7" x14ac:dyDescent="0.2">
      <c r="A195" s="23" t="s">
        <v>17</v>
      </c>
      <c r="B195" s="11">
        <f>'4th FY 2026'!B196</f>
        <v>0</v>
      </c>
      <c r="C195" s="11">
        <f>'4th FY 2026'!C196</f>
        <v>0</v>
      </c>
      <c r="D195" s="45" t="e">
        <f>'1st FY 2026'!#REF!+'2nd FY 2026'!#REF!+'3rd FY 2026'!D196+'4th FY 2026'!D196</f>
        <v>#REF!</v>
      </c>
      <c r="E195" s="45" t="e">
        <f>'1st FY 2026'!#REF!+'2nd FY 2026'!#REF!+'3rd FY 2026'!E196+'4th FY 2026'!E196</f>
        <v>#REF!</v>
      </c>
      <c r="F195" s="45" t="e">
        <f>'1st FY 2026'!#REF!+'2nd FY 2026'!#REF!+'3rd FY 2026'!F196+'4th FY 2026'!F196</f>
        <v>#REF!</v>
      </c>
      <c r="G195" s="45" t="e">
        <f>'1st FY 2026'!#REF!+'2nd FY 2026'!#REF!+'3rd FY 2026'!G196+'4th FY 2026'!G196</f>
        <v>#REF!</v>
      </c>
    </row>
    <row r="196" spans="1:7" x14ac:dyDescent="0.2">
      <c r="A196" s="23" t="s">
        <v>14</v>
      </c>
      <c r="B196" s="11">
        <f>'4th FY 2026'!B197</f>
        <v>0</v>
      </c>
      <c r="C196" s="11">
        <f>'4th FY 2026'!C197</f>
        <v>0</v>
      </c>
      <c r="D196" s="45">
        <f>'1st FY 2026'!D195+'2nd FY 2026'!D195+'3rd FY 2026'!D197+'4th FY 2026'!D197</f>
        <v>77769831.049999997</v>
      </c>
      <c r="E196" s="45">
        <f>'1st FY 2026'!E195+'2nd FY 2026'!E195+'3rd FY 2026'!E197+'4th FY 2026'!E197</f>
        <v>57191873.300000004</v>
      </c>
      <c r="F196" s="45">
        <f>'1st FY 2026'!F195+'2nd FY 2026'!F195+'3rd FY 2026'!F197+'4th FY 2026'!F197</f>
        <v>20577957.749999996</v>
      </c>
      <c r="G196" s="45">
        <f>'1st FY 2026'!G195+'2nd FY 2026'!G195+'3rd FY 2026'!G197+'4th FY 2026'!G197</f>
        <v>6687836.2687499989</v>
      </c>
    </row>
    <row r="197" spans="1:7" x14ac:dyDescent="0.2">
      <c r="A197" s="27" t="s">
        <v>15</v>
      </c>
      <c r="B197" s="27">
        <f t="shared" ref="B197:G197" si="22">SUM(B193:B196)</f>
        <v>0</v>
      </c>
      <c r="C197" s="27">
        <f t="shared" si="22"/>
        <v>0</v>
      </c>
      <c r="D197" s="46" t="e">
        <f t="shared" si="22"/>
        <v>#REF!</v>
      </c>
      <c r="E197" s="46" t="e">
        <f t="shared" si="22"/>
        <v>#REF!</v>
      </c>
      <c r="F197" s="46" t="e">
        <f t="shared" si="22"/>
        <v>#REF!</v>
      </c>
      <c r="G197" s="46" t="e">
        <f t="shared" si="22"/>
        <v>#REF!</v>
      </c>
    </row>
    <row r="198" spans="1:7" x14ac:dyDescent="0.2">
      <c r="A198" s="29"/>
      <c r="B198" s="29"/>
      <c r="C198" s="29"/>
      <c r="D198" s="48"/>
      <c r="E198" s="48"/>
      <c r="F198" s="48"/>
      <c r="G198" s="48"/>
    </row>
    <row r="199" spans="1:7" ht="13.5" thickBot="1" x14ac:dyDescent="0.25">
      <c r="A199" s="21" t="s">
        <v>42</v>
      </c>
      <c r="B199" s="21"/>
      <c r="C199" s="29"/>
      <c r="D199" s="48"/>
      <c r="E199" s="48"/>
      <c r="F199" s="48"/>
      <c r="G199" s="48"/>
    </row>
    <row r="200" spans="1:7" ht="13.5" thickTop="1" x14ac:dyDescent="0.2">
      <c r="A200" s="30" t="s">
        <v>1</v>
      </c>
      <c r="B200" s="31" t="s">
        <v>2</v>
      </c>
      <c r="C200" s="31" t="s">
        <v>2</v>
      </c>
      <c r="D200" s="49" t="s">
        <v>7</v>
      </c>
      <c r="E200" s="49" t="s">
        <v>7</v>
      </c>
      <c r="F200" s="49" t="s">
        <v>5</v>
      </c>
      <c r="G200" s="50" t="s">
        <v>10</v>
      </c>
    </row>
    <row r="201" spans="1:7" ht="13.5" thickBot="1" x14ac:dyDescent="0.25">
      <c r="A201" s="33" t="s">
        <v>0</v>
      </c>
      <c r="B201" s="34" t="s">
        <v>3</v>
      </c>
      <c r="C201" s="34" t="s">
        <v>4</v>
      </c>
      <c r="D201" s="51" t="s">
        <v>8</v>
      </c>
      <c r="E201" s="51" t="s">
        <v>9</v>
      </c>
      <c r="F201" s="51" t="s">
        <v>6</v>
      </c>
      <c r="G201" s="52" t="s">
        <v>11</v>
      </c>
    </row>
    <row r="202" spans="1:7" ht="13.5" thickTop="1" x14ac:dyDescent="0.2">
      <c r="A202" s="23" t="s">
        <v>12</v>
      </c>
      <c r="B202" s="11">
        <f>'4th FY 2026'!B203</f>
        <v>0</v>
      </c>
      <c r="C202" s="11">
        <f>'4th FY 2026'!C203</f>
        <v>0</v>
      </c>
      <c r="D202" s="45">
        <f>'1st FY 2026'!D201+'2nd FY 2026'!D201+'3rd FY 2026'!D203+'4th FY 2026'!D203</f>
        <v>11747742</v>
      </c>
      <c r="E202" s="45">
        <f>'1st FY 2026'!E201+'2nd FY 2026'!E201+'3rd FY 2026'!E203+'4th FY 2026'!E203</f>
        <v>8514265.1999999993</v>
      </c>
      <c r="F202" s="45">
        <f>'1st FY 2026'!F201+'2nd FY 2026'!F201+'3rd FY 2026'!F203+'4th FY 2026'!F203</f>
        <v>3233476.7999999993</v>
      </c>
      <c r="G202" s="45">
        <f>'1st FY 2026'!G201+'2nd FY 2026'!G201+'3rd FY 2026'!G203+'4th FY 2026'!G203</f>
        <v>840703.96499999985</v>
      </c>
    </row>
    <row r="203" spans="1:7" x14ac:dyDescent="0.2">
      <c r="A203" s="23" t="s">
        <v>13</v>
      </c>
      <c r="B203" s="11">
        <f>'4th FY 2026'!B204</f>
        <v>0</v>
      </c>
      <c r="C203" s="11">
        <f>'4th FY 2026'!C204</f>
        <v>0</v>
      </c>
      <c r="D203" s="45">
        <f>'1st FY 2026'!D202+'2nd FY 2026'!D202+'3rd FY 2026'!D204+'4th FY 2026'!D204</f>
        <v>3016028.2</v>
      </c>
      <c r="E203" s="45">
        <f>'1st FY 2026'!E202+'2nd FY 2026'!E202+'3rd FY 2026'!E204+'4th FY 2026'!E204</f>
        <v>2189089.5499999998</v>
      </c>
      <c r="F203" s="45">
        <f>'1st FY 2026'!F202+'2nd FY 2026'!F202+'3rd FY 2026'!F204+'4th FY 2026'!F204</f>
        <v>826938.65</v>
      </c>
      <c r="G203" s="45">
        <f>'1st FY 2026'!G202+'2nd FY 2026'!G202+'3rd FY 2026'!G204+'4th FY 2026'!G204</f>
        <v>215004.04700000002</v>
      </c>
    </row>
    <row r="204" spans="1:7" x14ac:dyDescent="0.2">
      <c r="A204" s="23" t="s">
        <v>16</v>
      </c>
      <c r="B204" s="11">
        <f>'4th FY 2026'!B205</f>
        <v>0</v>
      </c>
      <c r="C204" s="11">
        <f>'4th FY 2026'!C205</f>
        <v>0</v>
      </c>
      <c r="D204" s="45" t="e">
        <f>'1st FY 2026'!#REF!+'2nd FY 2026'!#REF!+'3rd FY 2026'!D205+'4th FY 2026'!D205</f>
        <v>#REF!</v>
      </c>
      <c r="E204" s="45" t="e">
        <f>'1st FY 2026'!#REF!+'2nd FY 2026'!#REF!+'3rd FY 2026'!E205+'4th FY 2026'!E205</f>
        <v>#REF!</v>
      </c>
      <c r="F204" s="45" t="e">
        <f>'1st FY 2026'!#REF!+'2nd FY 2026'!#REF!+'3rd FY 2026'!F205+'4th FY 2026'!F205</f>
        <v>#REF!</v>
      </c>
      <c r="G204" s="45" t="e">
        <f>'1st FY 2026'!#REF!+'2nd FY 2026'!#REF!+'3rd FY 2026'!G205+'4th FY 2026'!G205</f>
        <v>#REF!</v>
      </c>
    </row>
    <row r="205" spans="1:7" x14ac:dyDescent="0.2">
      <c r="A205" s="23" t="s">
        <v>17</v>
      </c>
      <c r="B205" s="11">
        <f>'4th FY 2026'!B206</f>
        <v>0</v>
      </c>
      <c r="C205" s="11">
        <f>'4th FY 2026'!C206</f>
        <v>0</v>
      </c>
      <c r="D205" s="45">
        <f>'1st FY 2026'!D203+'2nd FY 2026'!D203+'3rd FY 2026'!D206+'4th FY 2026'!D206</f>
        <v>6513213</v>
      </c>
      <c r="E205" s="45">
        <f>'1st FY 2026'!E203+'2nd FY 2026'!E203+'3rd FY 2026'!E206+'4th FY 2026'!E206</f>
        <v>4898948.05</v>
      </c>
      <c r="F205" s="45">
        <f>'1st FY 2026'!F203+'2nd FY 2026'!F203+'3rd FY 2026'!F206+'4th FY 2026'!F206</f>
        <v>1614264.95</v>
      </c>
      <c r="G205" s="45">
        <f>'1st FY 2026'!G203+'2nd FY 2026'!G203+'3rd FY 2026'!G206+'4th FY 2026'!G206</f>
        <v>290567.69999999995</v>
      </c>
    </row>
    <row r="206" spans="1:7" x14ac:dyDescent="0.2">
      <c r="A206" s="23" t="s">
        <v>14</v>
      </c>
      <c r="B206" s="11">
        <f>'4th FY 2026'!B207</f>
        <v>0</v>
      </c>
      <c r="C206" s="11">
        <f>'4th FY 2026'!C207</f>
        <v>0</v>
      </c>
      <c r="D206" s="45">
        <f>'1st FY 2026'!D204+'2nd FY 2026'!D204+'3rd FY 2026'!D207+'4th FY 2026'!D207</f>
        <v>202829743.25</v>
      </c>
      <c r="E206" s="45">
        <f>'1st FY 2026'!E204+'2nd FY 2026'!E204+'3rd FY 2026'!E207+'4th FY 2026'!E207</f>
        <v>151942011.94999999</v>
      </c>
      <c r="F206" s="45">
        <f>'1st FY 2026'!F204+'2nd FY 2026'!F204+'3rd FY 2026'!F207+'4th FY 2026'!F207</f>
        <v>50887731.300000004</v>
      </c>
      <c r="G206" s="45">
        <f>'1st FY 2026'!G204+'2nd FY 2026'!G204+'3rd FY 2026'!G207+'4th FY 2026'!G207</f>
        <v>16538512.678750001</v>
      </c>
    </row>
    <row r="207" spans="1:7" x14ac:dyDescent="0.2">
      <c r="A207" s="27" t="s">
        <v>15</v>
      </c>
      <c r="B207" s="27">
        <f t="shared" ref="B207:G207" si="23">SUM(B202:B206)</f>
        <v>0</v>
      </c>
      <c r="C207" s="27">
        <f t="shared" si="23"/>
        <v>0</v>
      </c>
      <c r="D207" s="46" t="e">
        <f t="shared" si="23"/>
        <v>#REF!</v>
      </c>
      <c r="E207" s="46" t="e">
        <f t="shared" si="23"/>
        <v>#REF!</v>
      </c>
      <c r="F207" s="46" t="e">
        <f t="shared" si="23"/>
        <v>#REF!</v>
      </c>
      <c r="G207" s="46" t="e">
        <f t="shared" si="23"/>
        <v>#REF!</v>
      </c>
    </row>
    <row r="208" spans="1:7" x14ac:dyDescent="0.2">
      <c r="A208" s="29"/>
      <c r="B208" s="29"/>
      <c r="C208" s="29"/>
      <c r="D208" s="48"/>
      <c r="E208" s="48"/>
      <c r="F208" s="48"/>
      <c r="G208" s="48"/>
    </row>
    <row r="209" spans="1:7" ht="13.5" thickBot="1" x14ac:dyDescent="0.25">
      <c r="A209" s="21" t="s">
        <v>43</v>
      </c>
      <c r="B209" s="21"/>
      <c r="C209" s="29"/>
      <c r="D209" s="48"/>
      <c r="E209" s="48"/>
      <c r="F209" s="48"/>
      <c r="G209" s="48"/>
    </row>
    <row r="210" spans="1:7" ht="13.5" thickTop="1" x14ac:dyDescent="0.2">
      <c r="A210" s="30" t="s">
        <v>1</v>
      </c>
      <c r="B210" s="31" t="s">
        <v>2</v>
      </c>
      <c r="C210" s="31" t="s">
        <v>2</v>
      </c>
      <c r="D210" s="49" t="s">
        <v>7</v>
      </c>
      <c r="E210" s="49" t="s">
        <v>7</v>
      </c>
      <c r="F210" s="49" t="s">
        <v>5</v>
      </c>
      <c r="G210" s="50" t="s">
        <v>10</v>
      </c>
    </row>
    <row r="211" spans="1:7" ht="13.5" thickBot="1" x14ac:dyDescent="0.25">
      <c r="A211" s="33" t="s">
        <v>0</v>
      </c>
      <c r="B211" s="34" t="s">
        <v>3</v>
      </c>
      <c r="C211" s="34" t="s">
        <v>4</v>
      </c>
      <c r="D211" s="51" t="s">
        <v>8</v>
      </c>
      <c r="E211" s="51" t="s">
        <v>9</v>
      </c>
      <c r="F211" s="51" t="s">
        <v>6</v>
      </c>
      <c r="G211" s="52" t="s">
        <v>11</v>
      </c>
    </row>
    <row r="212" spans="1:7" ht="13.5" thickTop="1" x14ac:dyDescent="0.2">
      <c r="A212" s="23" t="s">
        <v>12</v>
      </c>
      <c r="B212" s="11">
        <f>'4th FY 2026'!B213</f>
        <v>0</v>
      </c>
      <c r="C212" s="11">
        <f>'4th FY 2026'!C213</f>
        <v>0</v>
      </c>
      <c r="D212" s="45">
        <f>'1st FY 2026'!D210+'2nd FY 2026'!D210+'3rd FY 2026'!D213+'4th FY 2026'!D213</f>
        <v>10261771</v>
      </c>
      <c r="E212" s="45">
        <f>'1st FY 2026'!E210+'2nd FY 2026'!E210+'3rd FY 2026'!E213+'4th FY 2026'!E213</f>
        <v>7461625.8000000007</v>
      </c>
      <c r="F212" s="45">
        <f>'1st FY 2026'!F210+'2nd FY 2026'!F210+'3rd FY 2026'!F213+'4th FY 2026'!F213</f>
        <v>2800145.2</v>
      </c>
      <c r="G212" s="45">
        <f>'1st FY 2026'!G210+'2nd FY 2026'!G210+'3rd FY 2026'!G213+'4th FY 2026'!G213</f>
        <v>728037.75100000005</v>
      </c>
    </row>
    <row r="213" spans="1:7" x14ac:dyDescent="0.2">
      <c r="A213" s="23" t="s">
        <v>13</v>
      </c>
      <c r="B213" s="11">
        <f>'4th FY 2026'!B214</f>
        <v>0</v>
      </c>
      <c r="C213" s="11">
        <f>'4th FY 2026'!C214</f>
        <v>0</v>
      </c>
      <c r="D213" s="45">
        <f>'1st FY 2026'!D211+'2nd FY 2026'!D211+'3rd FY 2026'!D214+'4th FY 2026'!D214</f>
        <v>458881</v>
      </c>
      <c r="E213" s="45">
        <f>'1st FY 2026'!E211+'2nd FY 2026'!E211+'3rd FY 2026'!E214+'4th FY 2026'!E214</f>
        <v>358376.94999999995</v>
      </c>
      <c r="F213" s="45">
        <f>'1st FY 2026'!F211+'2nd FY 2026'!F211+'3rd FY 2026'!F214+'4th FY 2026'!F214</f>
        <v>100504.05</v>
      </c>
      <c r="G213" s="45">
        <f>'1st FY 2026'!G211+'2nd FY 2026'!G211+'3rd FY 2026'!G214+'4th FY 2026'!G214</f>
        <v>26131.056000000004</v>
      </c>
    </row>
    <row r="214" spans="1:7" x14ac:dyDescent="0.2">
      <c r="A214" s="23" t="s">
        <v>16</v>
      </c>
      <c r="B214" s="11">
        <f>'4th FY 2026'!B215</f>
        <v>0</v>
      </c>
      <c r="C214" s="11">
        <f>'4th FY 2026'!C215</f>
        <v>0</v>
      </c>
      <c r="D214" s="45">
        <f>'1st FY 2026'!D212+'2nd FY 2026'!D212+'3rd FY 2026'!D215+'4th FY 2026'!D215</f>
        <v>107706</v>
      </c>
      <c r="E214" s="45">
        <f>'1st FY 2026'!E212+'2nd FY 2026'!E212+'3rd FY 2026'!E215+'4th FY 2026'!E215</f>
        <v>66136.95</v>
      </c>
      <c r="F214" s="45">
        <f>'1st FY 2026'!F212+'2nd FY 2026'!F212+'3rd FY 2026'!F215+'4th FY 2026'!F215</f>
        <v>41569.050000000003</v>
      </c>
      <c r="G214" s="45">
        <f>'1st FY 2026'!G212+'2nd FY 2026'!G212+'3rd FY 2026'!G215+'4th FY 2026'!G215</f>
        <v>10807.953000000001</v>
      </c>
    </row>
    <row r="215" spans="1:7" x14ac:dyDescent="0.2">
      <c r="A215" s="23" t="s">
        <v>14</v>
      </c>
      <c r="B215" s="11">
        <f>'4th FY 2026'!B216</f>
        <v>0</v>
      </c>
      <c r="C215" s="11">
        <f>'4th FY 2026'!C216</f>
        <v>0</v>
      </c>
      <c r="D215" s="45">
        <f>'1st FY 2026'!D213+'2nd FY 2026'!D213+'3rd FY 2026'!D216+'4th FY 2026'!D216</f>
        <v>32910020</v>
      </c>
      <c r="E215" s="45">
        <f>'1st FY 2026'!E213+'2nd FY 2026'!E213+'3rd FY 2026'!E216+'4th FY 2026'!E216</f>
        <v>24149613.850000001</v>
      </c>
      <c r="F215" s="45">
        <f>'1st FY 2026'!F213+'2nd FY 2026'!F213+'3rd FY 2026'!F216+'4th FY 2026'!F216</f>
        <v>8760406.1500000004</v>
      </c>
      <c r="G215" s="45">
        <f>'1st FY 2026'!G213+'2nd FY 2026'!G213+'3rd FY 2026'!G216+'4th FY 2026'!G216</f>
        <v>2847132.0012499997</v>
      </c>
    </row>
    <row r="216" spans="1:7" x14ac:dyDescent="0.2">
      <c r="A216" s="27" t="s">
        <v>15</v>
      </c>
      <c r="B216" s="27">
        <f t="shared" ref="B216:G216" si="24">SUM(B212:B215)</f>
        <v>0</v>
      </c>
      <c r="C216" s="27">
        <f t="shared" si="24"/>
        <v>0</v>
      </c>
      <c r="D216" s="46">
        <f t="shared" si="24"/>
        <v>43738378</v>
      </c>
      <c r="E216" s="46">
        <f t="shared" si="24"/>
        <v>32035753.550000004</v>
      </c>
      <c r="F216" s="46">
        <f t="shared" si="24"/>
        <v>11702624.449999999</v>
      </c>
      <c r="G216" s="46">
        <f t="shared" si="24"/>
        <v>3612108.7612499995</v>
      </c>
    </row>
    <row r="217" spans="1:7" x14ac:dyDescent="0.2">
      <c r="A217" s="29"/>
      <c r="B217" s="29"/>
      <c r="C217" s="29"/>
      <c r="D217" s="48"/>
      <c r="E217" s="48"/>
      <c r="F217" s="48"/>
      <c r="G217" s="48"/>
    </row>
    <row r="218" spans="1:7" ht="13.5" thickBot="1" x14ac:dyDescent="0.25">
      <c r="A218" s="21" t="s">
        <v>44</v>
      </c>
      <c r="B218" s="21"/>
      <c r="C218" s="29"/>
      <c r="D218" s="48"/>
      <c r="E218" s="48"/>
      <c r="F218" s="48"/>
      <c r="G218" s="48"/>
    </row>
    <row r="219" spans="1:7" ht="13.5" thickTop="1" x14ac:dyDescent="0.2">
      <c r="A219" s="30" t="s">
        <v>1</v>
      </c>
      <c r="B219" s="31" t="s">
        <v>2</v>
      </c>
      <c r="C219" s="31" t="s">
        <v>2</v>
      </c>
      <c r="D219" s="49" t="s">
        <v>7</v>
      </c>
      <c r="E219" s="49" t="s">
        <v>7</v>
      </c>
      <c r="F219" s="49" t="s">
        <v>5</v>
      </c>
      <c r="G219" s="50" t="s">
        <v>10</v>
      </c>
    </row>
    <row r="220" spans="1:7" ht="13.5" thickBot="1" x14ac:dyDescent="0.25">
      <c r="A220" s="33" t="s">
        <v>0</v>
      </c>
      <c r="B220" s="34" t="s">
        <v>3</v>
      </c>
      <c r="C220" s="34" t="s">
        <v>4</v>
      </c>
      <c r="D220" s="51" t="s">
        <v>8</v>
      </c>
      <c r="E220" s="51" t="s">
        <v>9</v>
      </c>
      <c r="F220" s="51" t="s">
        <v>6</v>
      </c>
      <c r="G220" s="52" t="s">
        <v>11</v>
      </c>
    </row>
    <row r="221" spans="1:7" ht="13.5" thickTop="1" x14ac:dyDescent="0.2">
      <c r="A221" s="23" t="s">
        <v>12</v>
      </c>
      <c r="B221" s="11">
        <f>'4th FY 2026'!B222</f>
        <v>0</v>
      </c>
      <c r="C221" s="11">
        <f>'4th FY 2026'!C222</f>
        <v>0</v>
      </c>
      <c r="D221" s="45">
        <f>'1st FY 2026'!D219+'2nd FY 2026'!D219+'3rd FY 2026'!D222+'4th FY 2026'!D222</f>
        <v>815288</v>
      </c>
      <c r="E221" s="45">
        <f>'1st FY 2026'!E219+'2nd FY 2026'!E219+'3rd FY 2026'!E222+'4th FY 2026'!E222</f>
        <v>575614.15</v>
      </c>
      <c r="F221" s="45">
        <f>'1st FY 2026'!F219+'2nd FY 2026'!F219+'3rd FY 2026'!F222+'4th FY 2026'!F222</f>
        <v>239673.85</v>
      </c>
      <c r="G221" s="45">
        <f>'1st FY 2026'!G219+'2nd FY 2026'!G219+'3rd FY 2026'!G222+'4th FY 2026'!G222</f>
        <v>62315.203999999998</v>
      </c>
    </row>
    <row r="222" spans="1:7" x14ac:dyDescent="0.2">
      <c r="A222" s="23" t="s">
        <v>13</v>
      </c>
      <c r="B222" s="11">
        <f>'4th FY 2026'!B223</f>
        <v>0</v>
      </c>
      <c r="C222" s="11">
        <f>'4th FY 2026'!C223</f>
        <v>0</v>
      </c>
      <c r="D222" s="45">
        <f>'1st FY 2026'!D220+'2nd FY 2026'!D220+'3rd FY 2026'!D223+'4th FY 2026'!D223</f>
        <v>1816144.7000000002</v>
      </c>
      <c r="E222" s="45">
        <f>'1st FY 2026'!E220+'2nd FY 2026'!E220+'3rd FY 2026'!E223+'4th FY 2026'!E223</f>
        <v>1356319.9</v>
      </c>
      <c r="F222" s="45">
        <f>'1st FY 2026'!F220+'2nd FY 2026'!F220+'3rd FY 2026'!F223+'4th FY 2026'!F223</f>
        <v>459824.79999999993</v>
      </c>
      <c r="G222" s="45">
        <f>'1st FY 2026'!G220+'2nd FY 2026'!G220+'3rd FY 2026'!G223+'4th FY 2026'!G223</f>
        <v>119554.44199999998</v>
      </c>
    </row>
    <row r="223" spans="1:7" x14ac:dyDescent="0.2">
      <c r="A223" s="27" t="s">
        <v>15</v>
      </c>
      <c r="B223" s="27">
        <f t="shared" ref="B223:G223" si="25">SUM(B221:B222)</f>
        <v>0</v>
      </c>
      <c r="C223" s="27">
        <f t="shared" si="25"/>
        <v>0</v>
      </c>
      <c r="D223" s="46">
        <f t="shared" si="25"/>
        <v>2631432.7000000002</v>
      </c>
      <c r="E223" s="46">
        <f t="shared" si="25"/>
        <v>1931934.0499999998</v>
      </c>
      <c r="F223" s="46">
        <f t="shared" si="25"/>
        <v>699498.64999999991</v>
      </c>
      <c r="G223" s="46">
        <f t="shared" si="25"/>
        <v>181869.64599999998</v>
      </c>
    </row>
    <row r="224" spans="1:7" x14ac:dyDescent="0.2">
      <c r="A224" s="29"/>
      <c r="B224" s="29"/>
      <c r="C224" s="29"/>
      <c r="D224" s="48"/>
      <c r="E224" s="48"/>
      <c r="F224" s="48"/>
      <c r="G224" s="48"/>
    </row>
    <row r="225" spans="1:7" ht="13.5" thickBot="1" x14ac:dyDescent="0.25">
      <c r="A225" s="21" t="s">
        <v>45</v>
      </c>
      <c r="B225" s="21"/>
      <c r="C225" s="29"/>
      <c r="D225" s="48"/>
      <c r="E225" s="48"/>
      <c r="F225" s="48"/>
      <c r="G225" s="48"/>
    </row>
    <row r="226" spans="1:7" ht="13.5" thickTop="1" x14ac:dyDescent="0.2">
      <c r="A226" s="30" t="s">
        <v>1</v>
      </c>
      <c r="B226" s="31" t="s">
        <v>2</v>
      </c>
      <c r="C226" s="31" t="s">
        <v>2</v>
      </c>
      <c r="D226" s="49" t="s">
        <v>7</v>
      </c>
      <c r="E226" s="49" t="s">
        <v>7</v>
      </c>
      <c r="F226" s="49" t="s">
        <v>5</v>
      </c>
      <c r="G226" s="50" t="s">
        <v>10</v>
      </c>
    </row>
    <row r="227" spans="1:7" ht="13.5" thickBot="1" x14ac:dyDescent="0.25">
      <c r="A227" s="33" t="s">
        <v>0</v>
      </c>
      <c r="B227" s="34" t="s">
        <v>3</v>
      </c>
      <c r="C227" s="34" t="s">
        <v>4</v>
      </c>
      <c r="D227" s="51" t="s">
        <v>8</v>
      </c>
      <c r="E227" s="51" t="s">
        <v>9</v>
      </c>
      <c r="F227" s="51" t="s">
        <v>6</v>
      </c>
      <c r="G227" s="52" t="s">
        <v>11</v>
      </c>
    </row>
    <row r="228" spans="1:7" ht="13.5" thickTop="1" x14ac:dyDescent="0.2">
      <c r="A228" s="23" t="s">
        <v>12</v>
      </c>
      <c r="B228" s="11">
        <f>'4th FY 2026'!B229</f>
        <v>0</v>
      </c>
      <c r="C228" s="11">
        <f>'4th FY 2026'!C229</f>
        <v>0</v>
      </c>
      <c r="D228" s="45">
        <f>'1st FY 2026'!D226+'2nd FY 2026'!D226+'3rd FY 2026'!D229+'4th FY 2026'!D229</f>
        <v>19490457.350000001</v>
      </c>
      <c r="E228" s="45">
        <f>'1st FY 2026'!E226+'2nd FY 2026'!E226+'3rd FY 2026'!E229+'4th FY 2026'!E229</f>
        <v>14206583.050000001</v>
      </c>
      <c r="F228" s="45">
        <f>'1st FY 2026'!F226+'2nd FY 2026'!F226+'3rd FY 2026'!F229+'4th FY 2026'!F229</f>
        <v>5283874.3</v>
      </c>
      <c r="G228" s="45">
        <f>'1st FY 2026'!G226+'2nd FY 2026'!G226+'3rd FY 2026'!G229+'4th FY 2026'!G229</f>
        <v>1373807.3149999999</v>
      </c>
    </row>
    <row r="229" spans="1:7" x14ac:dyDescent="0.2">
      <c r="A229" s="23" t="s">
        <v>13</v>
      </c>
      <c r="B229" s="11">
        <f>'4th FY 2026'!B230</f>
        <v>0</v>
      </c>
      <c r="C229" s="11">
        <f>'4th FY 2026'!C230</f>
        <v>0</v>
      </c>
      <c r="D229" s="45">
        <f>'1st FY 2026'!D227+'2nd FY 2026'!D227+'3rd FY 2026'!D230+'4th FY 2026'!D230</f>
        <v>9928955</v>
      </c>
      <c r="E229" s="45">
        <f>'1st FY 2026'!E227+'2nd FY 2026'!E227+'3rd FY 2026'!E230+'4th FY 2026'!E230</f>
        <v>7216375.3000000007</v>
      </c>
      <c r="F229" s="45">
        <f>'1st FY 2026'!F227+'2nd FY 2026'!F227+'3rd FY 2026'!F230+'4th FY 2026'!F230</f>
        <v>2712579.7</v>
      </c>
      <c r="G229" s="45">
        <f>'1st FY 2026'!G227+'2nd FY 2026'!G227+'3rd FY 2026'!G230+'4th FY 2026'!G230</f>
        <v>705270.71600000001</v>
      </c>
    </row>
    <row r="230" spans="1:7" x14ac:dyDescent="0.2">
      <c r="A230" s="23" t="s">
        <v>16</v>
      </c>
      <c r="B230" s="11">
        <f>'4th FY 2026'!B231</f>
        <v>0</v>
      </c>
      <c r="C230" s="11">
        <f>'4th FY 2026'!C231</f>
        <v>0</v>
      </c>
      <c r="D230" s="45" t="e">
        <f>'1st FY 2026'!#REF!+'2nd FY 2026'!#REF!+'3rd FY 2026'!D231+'4th FY 2026'!D231</f>
        <v>#REF!</v>
      </c>
      <c r="E230" s="45" t="e">
        <f>'1st FY 2026'!#REF!+'2nd FY 2026'!#REF!+'3rd FY 2026'!E231+'4th FY 2026'!E231</f>
        <v>#REF!</v>
      </c>
      <c r="F230" s="45" t="e">
        <f>'1st FY 2026'!#REF!+'2nd FY 2026'!#REF!+'3rd FY 2026'!F231+'4th FY 2026'!F231</f>
        <v>#REF!</v>
      </c>
      <c r="G230" s="45" t="e">
        <f>'1st FY 2026'!#REF!+'2nd FY 2026'!#REF!+'3rd FY 2026'!G231+'4th FY 2026'!G231</f>
        <v>#REF!</v>
      </c>
    </row>
    <row r="231" spans="1:7" x14ac:dyDescent="0.2">
      <c r="A231" s="23" t="s">
        <v>17</v>
      </c>
      <c r="B231" s="11">
        <f>'4th FY 2026'!B232</f>
        <v>0</v>
      </c>
      <c r="C231" s="11">
        <f>'4th FY 2026'!C232</f>
        <v>0</v>
      </c>
      <c r="D231" s="45">
        <f>'1st FY 2026'!D228+'2nd FY 2026'!D228+'3rd FY 2026'!D232+'4th FY 2026'!D232</f>
        <v>12864013.35</v>
      </c>
      <c r="E231" s="45">
        <f>'1st FY 2026'!E228+'2nd FY 2026'!E228+'3rd FY 2026'!E232+'4th FY 2026'!E232</f>
        <v>9709400.3000000007</v>
      </c>
      <c r="F231" s="45">
        <f>'1st FY 2026'!F228+'2nd FY 2026'!F228+'3rd FY 2026'!F232+'4th FY 2026'!F232</f>
        <v>3154613.0500000003</v>
      </c>
      <c r="G231" s="45">
        <f>'1st FY 2026'!G228+'2nd FY 2026'!G228+'3rd FY 2026'!G232+'4th FY 2026'!G232</f>
        <v>567830.35300000012</v>
      </c>
    </row>
    <row r="232" spans="1:7" x14ac:dyDescent="0.2">
      <c r="A232" s="23" t="s">
        <v>14</v>
      </c>
      <c r="B232" s="11">
        <f>'4th FY 2026'!B233</f>
        <v>0</v>
      </c>
      <c r="C232" s="11">
        <f>'4th FY 2026'!C233</f>
        <v>0</v>
      </c>
      <c r="D232" s="45">
        <f>'1st FY 2026'!D229+'2nd FY 2026'!D229+'3rd FY 2026'!D233+'4th FY 2026'!D233</f>
        <v>134327233.5</v>
      </c>
      <c r="E232" s="45">
        <f>'1st FY 2026'!E229+'2nd FY 2026'!E229+'3rd FY 2026'!E233+'4th FY 2026'!E233</f>
        <v>101354358.84999999</v>
      </c>
      <c r="F232" s="45">
        <f>'1st FY 2026'!F229+'2nd FY 2026'!F229+'3rd FY 2026'!F233+'4th FY 2026'!F233</f>
        <v>32972874.649999999</v>
      </c>
      <c r="G232" s="45">
        <f>'1st FY 2026'!G229+'2nd FY 2026'!G229+'3rd FY 2026'!G233+'4th FY 2026'!G233</f>
        <v>10716184.255000001</v>
      </c>
    </row>
    <row r="233" spans="1:7" x14ac:dyDescent="0.2">
      <c r="A233" s="27" t="s">
        <v>15</v>
      </c>
      <c r="B233" s="27">
        <f t="shared" ref="B233:G233" si="26">SUM(B228:B232)</f>
        <v>0</v>
      </c>
      <c r="C233" s="27">
        <f t="shared" si="26"/>
        <v>0</v>
      </c>
      <c r="D233" s="46" t="e">
        <f t="shared" si="26"/>
        <v>#REF!</v>
      </c>
      <c r="E233" s="46" t="e">
        <f t="shared" si="26"/>
        <v>#REF!</v>
      </c>
      <c r="F233" s="46" t="e">
        <f t="shared" si="26"/>
        <v>#REF!</v>
      </c>
      <c r="G233" s="46" t="e">
        <f t="shared" si="26"/>
        <v>#REF!</v>
      </c>
    </row>
    <row r="234" spans="1:7" x14ac:dyDescent="0.2">
      <c r="A234" s="29"/>
      <c r="B234" s="29"/>
      <c r="C234" s="29"/>
      <c r="D234" s="48"/>
      <c r="E234" s="48"/>
      <c r="F234" s="48"/>
      <c r="G234" s="48"/>
    </row>
    <row r="235" spans="1:7" ht="13.5" thickBot="1" x14ac:dyDescent="0.25">
      <c r="A235" s="21" t="s">
        <v>46</v>
      </c>
      <c r="B235" s="21"/>
      <c r="C235" s="29"/>
      <c r="D235" s="48"/>
      <c r="E235" s="48"/>
      <c r="F235" s="48"/>
      <c r="G235" s="48"/>
    </row>
    <row r="236" spans="1:7" ht="13.5" thickTop="1" x14ac:dyDescent="0.2">
      <c r="A236" s="30" t="s">
        <v>1</v>
      </c>
      <c r="B236" s="31" t="s">
        <v>2</v>
      </c>
      <c r="C236" s="31" t="s">
        <v>2</v>
      </c>
      <c r="D236" s="49" t="s">
        <v>7</v>
      </c>
      <c r="E236" s="49" t="s">
        <v>7</v>
      </c>
      <c r="F236" s="49" t="s">
        <v>5</v>
      </c>
      <c r="G236" s="50" t="s">
        <v>10</v>
      </c>
    </row>
    <row r="237" spans="1:7" ht="13.5" thickBot="1" x14ac:dyDescent="0.25">
      <c r="A237" s="33" t="s">
        <v>0</v>
      </c>
      <c r="B237" s="34" t="s">
        <v>3</v>
      </c>
      <c r="C237" s="34" t="s">
        <v>4</v>
      </c>
      <c r="D237" s="51" t="s">
        <v>8</v>
      </c>
      <c r="E237" s="51" t="s">
        <v>9</v>
      </c>
      <c r="F237" s="51" t="s">
        <v>6</v>
      </c>
      <c r="G237" s="52" t="s">
        <v>11</v>
      </c>
    </row>
    <row r="238" spans="1:7" ht="13.5" thickTop="1" x14ac:dyDescent="0.2">
      <c r="A238" s="23" t="s">
        <v>12</v>
      </c>
      <c r="B238" s="11">
        <f>'4th FY 2026'!B239</f>
        <v>0</v>
      </c>
      <c r="C238" s="11">
        <f>'4th FY 2026'!C239</f>
        <v>0</v>
      </c>
      <c r="D238" s="45">
        <f>'1st FY 2026'!D235+'2nd FY 2026'!D235+'3rd FY 2026'!D239+'4th FY 2026'!D239</f>
        <v>3475895</v>
      </c>
      <c r="E238" s="45">
        <f>'1st FY 2026'!E235+'2nd FY 2026'!E235+'3rd FY 2026'!E239+'4th FY 2026'!E239</f>
        <v>2474349.7000000002</v>
      </c>
      <c r="F238" s="45">
        <f>'1st FY 2026'!F235+'2nd FY 2026'!F235+'3rd FY 2026'!F239+'4th FY 2026'!F239</f>
        <v>1001545.3</v>
      </c>
      <c r="G238" s="45">
        <f>'1st FY 2026'!G235+'2nd FY 2026'!G235+'3rd FY 2026'!G239+'4th FY 2026'!G239</f>
        <v>260401.783</v>
      </c>
    </row>
    <row r="239" spans="1:7" x14ac:dyDescent="0.2">
      <c r="A239" s="23" t="s">
        <v>13</v>
      </c>
      <c r="B239" s="11">
        <f>'4th FY 2026'!B240</f>
        <v>0</v>
      </c>
      <c r="C239" s="11">
        <f>'4th FY 2026'!C240</f>
        <v>0</v>
      </c>
      <c r="D239" s="45">
        <f>'1st FY 2026'!D236+'2nd FY 2026'!D236+'3rd FY 2026'!D240+'4th FY 2026'!D240</f>
        <v>871130.49999999988</v>
      </c>
      <c r="E239" s="45">
        <f>'1st FY 2026'!E236+'2nd FY 2026'!E236+'3rd FY 2026'!E240+'4th FY 2026'!E240</f>
        <v>615984.44999999995</v>
      </c>
      <c r="F239" s="45">
        <f>'1st FY 2026'!F236+'2nd FY 2026'!F236+'3rd FY 2026'!F240+'4th FY 2026'!F240</f>
        <v>255146.04999999996</v>
      </c>
      <c r="G239" s="45">
        <f>'1st FY 2026'!G236+'2nd FY 2026'!G236+'3rd FY 2026'!G240+'4th FY 2026'!G240</f>
        <v>66337.97099999999</v>
      </c>
    </row>
    <row r="240" spans="1:7" x14ac:dyDescent="0.2">
      <c r="A240" s="23" t="s">
        <v>14</v>
      </c>
      <c r="B240" s="11">
        <f>'4th FY 2026'!B241</f>
        <v>0</v>
      </c>
      <c r="C240" s="11">
        <f>'4th FY 2026'!C241</f>
        <v>0</v>
      </c>
      <c r="D240" s="45">
        <f>'1st FY 2026'!D237+'2nd FY 2026'!D237+'3rd FY 2026'!D241+'4th FY 2026'!D241</f>
        <v>72914460.599999994</v>
      </c>
      <c r="E240" s="45">
        <f>'1st FY 2026'!E237+'2nd FY 2026'!E237+'3rd FY 2026'!E241+'4th FY 2026'!E241</f>
        <v>54904681.25</v>
      </c>
      <c r="F240" s="45">
        <f>'1st FY 2026'!F237+'2nd FY 2026'!F237+'3rd FY 2026'!F241+'4th FY 2026'!F241</f>
        <v>18009779.350000001</v>
      </c>
      <c r="G240" s="45">
        <f>'1st FY 2026'!G237+'2nd FY 2026'!G237+'3rd FY 2026'!G241+'4th FY 2026'!G241</f>
        <v>5853178.29</v>
      </c>
    </row>
    <row r="241" spans="1:7" x14ac:dyDescent="0.2">
      <c r="A241" s="27" t="s">
        <v>15</v>
      </c>
      <c r="B241" s="27">
        <f t="shared" ref="B241:G241" si="27">SUM(B238:B240)</f>
        <v>0</v>
      </c>
      <c r="C241" s="27">
        <f t="shared" si="27"/>
        <v>0</v>
      </c>
      <c r="D241" s="46">
        <f t="shared" si="27"/>
        <v>77261486.099999994</v>
      </c>
      <c r="E241" s="46">
        <f t="shared" si="27"/>
        <v>57995015.399999999</v>
      </c>
      <c r="F241" s="46">
        <f t="shared" si="27"/>
        <v>19266470.700000003</v>
      </c>
      <c r="G241" s="46">
        <f t="shared" si="27"/>
        <v>6179918.0439999998</v>
      </c>
    </row>
    <row r="242" spans="1:7" x14ac:dyDescent="0.2">
      <c r="A242" s="29"/>
      <c r="B242" s="29"/>
      <c r="C242" s="29"/>
      <c r="D242" s="48"/>
      <c r="E242" s="48"/>
      <c r="F242" s="48"/>
      <c r="G242" s="48"/>
    </row>
    <row r="243" spans="1:7" ht="13.5" thickBot="1" x14ac:dyDescent="0.25">
      <c r="A243" s="21" t="s">
        <v>47</v>
      </c>
      <c r="B243" s="21"/>
      <c r="C243" s="29"/>
      <c r="D243" s="48"/>
      <c r="E243" s="48"/>
      <c r="F243" s="48"/>
      <c r="G243" s="48"/>
    </row>
    <row r="244" spans="1:7" ht="13.5" thickTop="1" x14ac:dyDescent="0.2">
      <c r="A244" s="30" t="s">
        <v>1</v>
      </c>
      <c r="B244" s="31" t="s">
        <v>2</v>
      </c>
      <c r="C244" s="31" t="s">
        <v>2</v>
      </c>
      <c r="D244" s="49" t="s">
        <v>7</v>
      </c>
      <c r="E244" s="49" t="s">
        <v>7</v>
      </c>
      <c r="F244" s="49" t="s">
        <v>5</v>
      </c>
      <c r="G244" s="50" t="s">
        <v>10</v>
      </c>
    </row>
    <row r="245" spans="1:7" ht="13.5" thickBot="1" x14ac:dyDescent="0.25">
      <c r="A245" s="33" t="s">
        <v>0</v>
      </c>
      <c r="B245" s="34" t="s">
        <v>3</v>
      </c>
      <c r="C245" s="34" t="s">
        <v>4</v>
      </c>
      <c r="D245" s="51" t="s">
        <v>8</v>
      </c>
      <c r="E245" s="51" t="s">
        <v>9</v>
      </c>
      <c r="F245" s="51" t="s">
        <v>6</v>
      </c>
      <c r="G245" s="52" t="s">
        <v>11</v>
      </c>
    </row>
    <row r="246" spans="1:7" ht="13.5" thickTop="1" x14ac:dyDescent="0.2">
      <c r="A246" s="23" t="s">
        <v>12</v>
      </c>
      <c r="B246" s="11">
        <f>'4th FY 2026'!B247</f>
        <v>0</v>
      </c>
      <c r="C246" s="11">
        <f>'4th FY 2026'!C247</f>
        <v>0</v>
      </c>
      <c r="D246" s="45">
        <f>'1st FY 2026'!D243+'2nd FY 2026'!D243+'3rd FY 2026'!D247+'4th FY 2026'!D247</f>
        <v>2972736</v>
      </c>
      <c r="E246" s="45">
        <f>'1st FY 2026'!E243+'2nd FY 2026'!E243+'3rd FY 2026'!E247+'4th FY 2026'!E247</f>
        <v>2123289.5500000003</v>
      </c>
      <c r="F246" s="45">
        <f>'1st FY 2026'!F243+'2nd FY 2026'!F243+'3rd FY 2026'!F247+'4th FY 2026'!F247</f>
        <v>849446.45</v>
      </c>
      <c r="G246" s="45">
        <f>'1st FY 2026'!G243+'2nd FY 2026'!G243+'3rd FY 2026'!G247+'4th FY 2026'!G247</f>
        <v>220856.08399999997</v>
      </c>
    </row>
    <row r="247" spans="1:7" x14ac:dyDescent="0.2">
      <c r="A247" s="23" t="s">
        <v>13</v>
      </c>
      <c r="B247" s="11">
        <f>'4th FY 2026'!B248</f>
        <v>0</v>
      </c>
      <c r="C247" s="11">
        <f>'4th FY 2026'!C248</f>
        <v>0</v>
      </c>
      <c r="D247" s="45">
        <f>'1st FY 2026'!D244+'2nd FY 2026'!D244+'3rd FY 2026'!D248+'4th FY 2026'!D248</f>
        <v>682490.25</v>
      </c>
      <c r="E247" s="45">
        <f>'1st FY 2026'!E244+'2nd FY 2026'!E244+'3rd FY 2026'!E248+'4th FY 2026'!E248</f>
        <v>511829.3</v>
      </c>
      <c r="F247" s="45">
        <f>'1st FY 2026'!F244+'2nd FY 2026'!F244+'3rd FY 2026'!F248+'4th FY 2026'!F248</f>
        <v>170660.95</v>
      </c>
      <c r="G247" s="45">
        <f>'1st FY 2026'!G244+'2nd FY 2026'!G244+'3rd FY 2026'!G248+'4th FY 2026'!G248</f>
        <v>44371.842000000004</v>
      </c>
    </row>
    <row r="248" spans="1:7" x14ac:dyDescent="0.2">
      <c r="A248" s="23" t="s">
        <v>14</v>
      </c>
      <c r="B248" s="11">
        <f>'4th FY 2026'!B249</f>
        <v>0</v>
      </c>
      <c r="C248" s="11">
        <f>'4th FY 2026'!C249</f>
        <v>0</v>
      </c>
      <c r="D248" s="45">
        <f>'1st FY 2026'!D245+'2nd FY 2026'!D245+'3rd FY 2026'!D249+'4th FY 2026'!D249</f>
        <v>124583968.5</v>
      </c>
      <c r="E248" s="45">
        <f>'1st FY 2026'!E245+'2nd FY 2026'!E245+'3rd FY 2026'!E249+'4th FY 2026'!E249</f>
        <v>94906226.650000006</v>
      </c>
      <c r="F248" s="45">
        <f>'1st FY 2026'!F245+'2nd FY 2026'!F245+'3rd FY 2026'!F249+'4th FY 2026'!F249</f>
        <v>29677741.850000001</v>
      </c>
      <c r="G248" s="45">
        <f>'1st FY 2026'!G245+'2nd FY 2026'!G245+'3rd FY 2026'!G249+'4th FY 2026'!G249</f>
        <v>9645266.1012500003</v>
      </c>
    </row>
    <row r="249" spans="1:7" x14ac:dyDescent="0.2">
      <c r="A249" s="27" t="s">
        <v>15</v>
      </c>
      <c r="B249" s="27">
        <f t="shared" ref="B249:G249" si="28">SUM(B246:B248)</f>
        <v>0</v>
      </c>
      <c r="C249" s="27">
        <f t="shared" si="28"/>
        <v>0</v>
      </c>
      <c r="D249" s="46">
        <f t="shared" si="28"/>
        <v>128239194.75</v>
      </c>
      <c r="E249" s="46">
        <f t="shared" si="28"/>
        <v>97541345.5</v>
      </c>
      <c r="F249" s="46">
        <f t="shared" si="28"/>
        <v>30697849.25</v>
      </c>
      <c r="G249" s="46">
        <f t="shared" si="28"/>
        <v>9910494.0272499993</v>
      </c>
    </row>
    <row r="250" spans="1:7" x14ac:dyDescent="0.2">
      <c r="A250" s="29"/>
      <c r="B250" s="29"/>
      <c r="C250" s="29"/>
      <c r="D250" s="48"/>
      <c r="E250" s="48"/>
      <c r="F250" s="48"/>
      <c r="G250" s="48"/>
    </row>
    <row r="251" spans="1:7" ht="13.5" thickBot="1" x14ac:dyDescent="0.25">
      <c r="A251" s="21" t="s">
        <v>48</v>
      </c>
      <c r="B251" s="21"/>
      <c r="C251" s="29"/>
      <c r="D251" s="48"/>
      <c r="E251" s="48"/>
      <c r="F251" s="48"/>
      <c r="G251" s="48"/>
    </row>
    <row r="252" spans="1:7" ht="13.5" thickTop="1" x14ac:dyDescent="0.2">
      <c r="A252" s="30" t="s">
        <v>1</v>
      </c>
      <c r="B252" s="31" t="s">
        <v>2</v>
      </c>
      <c r="C252" s="31" t="s">
        <v>2</v>
      </c>
      <c r="D252" s="49" t="s">
        <v>7</v>
      </c>
      <c r="E252" s="49" t="s">
        <v>7</v>
      </c>
      <c r="F252" s="49" t="s">
        <v>5</v>
      </c>
      <c r="G252" s="50" t="s">
        <v>10</v>
      </c>
    </row>
    <row r="253" spans="1:7" ht="13.5" thickBot="1" x14ac:dyDescent="0.25">
      <c r="A253" s="33" t="s">
        <v>0</v>
      </c>
      <c r="B253" s="34" t="s">
        <v>3</v>
      </c>
      <c r="C253" s="34" t="s">
        <v>4</v>
      </c>
      <c r="D253" s="51" t="s">
        <v>8</v>
      </c>
      <c r="E253" s="51" t="s">
        <v>9</v>
      </c>
      <c r="F253" s="51" t="s">
        <v>6</v>
      </c>
      <c r="G253" s="52" t="s">
        <v>11</v>
      </c>
    </row>
    <row r="254" spans="1:7" ht="13.5" thickTop="1" x14ac:dyDescent="0.2">
      <c r="A254" s="23" t="s">
        <v>12</v>
      </c>
      <c r="B254" s="11">
        <f>'4th FY 2026'!B255</f>
        <v>0</v>
      </c>
      <c r="C254" s="11">
        <f>'4th FY 2026'!C255</f>
        <v>0</v>
      </c>
      <c r="D254" s="45">
        <f>'1st FY 2026'!D251+'2nd FY 2026'!D251+'3rd FY 2026'!D255+'4th FY 2026'!D255</f>
        <v>1168933.3500000001</v>
      </c>
      <c r="E254" s="45">
        <f>'1st FY 2026'!E251+'2nd FY 2026'!E251+'3rd FY 2026'!E255+'4th FY 2026'!E255</f>
        <v>861189.49999999988</v>
      </c>
      <c r="F254" s="45">
        <f>'1st FY 2026'!F251+'2nd FY 2026'!F251+'3rd FY 2026'!F255+'4th FY 2026'!F255</f>
        <v>307743.85000000009</v>
      </c>
      <c r="G254" s="45">
        <f>'1st FY 2026'!G251+'2nd FY 2026'!G251+'3rd FY 2026'!G255+'4th FY 2026'!G255</f>
        <v>80013.401000000013</v>
      </c>
    </row>
    <row r="255" spans="1:7" x14ac:dyDescent="0.2">
      <c r="A255" s="23" t="s">
        <v>13</v>
      </c>
      <c r="B255" s="11">
        <f>'4th FY 2026'!B256</f>
        <v>0</v>
      </c>
      <c r="C255" s="11">
        <f>'4th FY 2026'!C256</f>
        <v>0</v>
      </c>
      <c r="D255" s="45">
        <f>'1st FY 2026'!D252+'2nd FY 2026'!D252+'3rd FY 2026'!D256+'4th FY 2026'!D256</f>
        <v>520044.2</v>
      </c>
      <c r="E255" s="45">
        <f>'1st FY 2026'!E252+'2nd FY 2026'!E252+'3rd FY 2026'!E256+'4th FY 2026'!E256</f>
        <v>415295.6</v>
      </c>
      <c r="F255" s="45">
        <f>'1st FY 2026'!F252+'2nd FY 2026'!F252+'3rd FY 2026'!F256+'4th FY 2026'!F256</f>
        <v>104748.60000000002</v>
      </c>
      <c r="G255" s="45">
        <f>'1st FY 2026'!G252+'2nd FY 2026'!G252+'3rd FY 2026'!G256+'4th FY 2026'!G256</f>
        <v>27234.636000000002</v>
      </c>
    </row>
    <row r="256" spans="1:7" x14ac:dyDescent="0.2">
      <c r="A256" s="23" t="s">
        <v>14</v>
      </c>
      <c r="B256" s="11">
        <f>'4th FY 2026'!B257</f>
        <v>0</v>
      </c>
      <c r="C256" s="11">
        <f>'4th FY 2026'!C257</f>
        <v>0</v>
      </c>
      <c r="D256" s="45">
        <f>'1st FY 2026'!D253+'2nd FY 2026'!D253+'3rd FY 2026'!D257+'4th FY 2026'!D257</f>
        <v>16857265.549999997</v>
      </c>
      <c r="E256" s="45">
        <f>'1st FY 2026'!E253+'2nd FY 2026'!E253+'3rd FY 2026'!E257+'4th FY 2026'!E257</f>
        <v>12541141.600000001</v>
      </c>
      <c r="F256" s="45">
        <f>'1st FY 2026'!F253+'2nd FY 2026'!F253+'3rd FY 2026'!F257+'4th FY 2026'!F257</f>
        <v>4316123.9499999993</v>
      </c>
      <c r="G256" s="45">
        <f>'1st FY 2026'!G253+'2nd FY 2026'!G253+'3rd FY 2026'!G257+'4th FY 2026'!G257</f>
        <v>1402740.2887499998</v>
      </c>
    </row>
    <row r="257" spans="1:11" x14ac:dyDescent="0.2">
      <c r="A257" s="27" t="s">
        <v>15</v>
      </c>
      <c r="B257" s="27">
        <f t="shared" ref="B257:G257" si="29">SUM(B254:B256)</f>
        <v>0</v>
      </c>
      <c r="C257" s="27">
        <f t="shared" si="29"/>
        <v>0</v>
      </c>
      <c r="D257" s="46">
        <f t="shared" si="29"/>
        <v>18546243.099999998</v>
      </c>
      <c r="E257" s="46">
        <f t="shared" si="29"/>
        <v>13817626.700000001</v>
      </c>
      <c r="F257" s="46">
        <f t="shared" si="29"/>
        <v>4728616.3999999994</v>
      </c>
      <c r="G257" s="46">
        <f t="shared" si="29"/>
        <v>1509988.3257499998</v>
      </c>
    </row>
    <row r="258" spans="1:11" x14ac:dyDescent="0.2">
      <c r="A258" s="11"/>
      <c r="B258" s="11"/>
      <c r="C258" s="11"/>
    </row>
    <row r="259" spans="1:11" ht="15.75" x14ac:dyDescent="0.25">
      <c r="A259" s="125" t="s">
        <v>49</v>
      </c>
      <c r="B259" s="125"/>
      <c r="C259" s="125"/>
      <c r="D259" s="125"/>
      <c r="E259" s="125"/>
    </row>
    <row r="260" spans="1:11" ht="16.5" thickBot="1" x14ac:dyDescent="0.3">
      <c r="A260" s="15"/>
      <c r="B260" s="15"/>
      <c r="C260" s="15"/>
      <c r="D260" s="53"/>
      <c r="E260" s="53"/>
    </row>
    <row r="261" spans="1:11" ht="13.5" customHeight="1" thickTop="1" x14ac:dyDescent="0.2">
      <c r="A261" s="126" t="s">
        <v>54</v>
      </c>
      <c r="B261" s="128" t="s">
        <v>55</v>
      </c>
      <c r="C261" s="130" t="s">
        <v>56</v>
      </c>
      <c r="D261" s="120" t="s">
        <v>65</v>
      </c>
      <c r="E261" s="120" t="s">
        <v>64</v>
      </c>
      <c r="F261" s="120" t="s">
        <v>62</v>
      </c>
      <c r="G261" s="122" t="s">
        <v>63</v>
      </c>
      <c r="H261" s="11"/>
      <c r="I261" s="11"/>
      <c r="J261" s="11"/>
      <c r="K261" s="11"/>
    </row>
    <row r="262" spans="1:11" ht="13.5" thickBot="1" x14ac:dyDescent="0.25">
      <c r="A262" s="127"/>
      <c r="B262" s="129"/>
      <c r="C262" s="131"/>
      <c r="D262" s="121"/>
      <c r="E262" s="121"/>
      <c r="F262" s="121"/>
      <c r="G262" s="123"/>
      <c r="H262" s="14"/>
      <c r="I262" s="14"/>
      <c r="J262" s="14"/>
      <c r="K262" s="14"/>
    </row>
    <row r="263" spans="1:11" ht="13.5" thickTop="1" x14ac:dyDescent="0.2"/>
    <row r="264" spans="1:11" x14ac:dyDescent="0.2">
      <c r="A264" s="10" t="s">
        <v>12</v>
      </c>
      <c r="B264" s="38">
        <f>SUMIF($A$1:$A$258,"TYPE 1",$B$1:$B$258)</f>
        <v>0</v>
      </c>
      <c r="C264" s="38">
        <f>SUMIF($A$1:$A$258,"TYPE 1",$C$1:$C$258)</f>
        <v>0</v>
      </c>
      <c r="D264" s="37">
        <f>SUMIF($A$1:$A$257,"TYPE 1",$D$1:'2026'!$D$257)</f>
        <v>311532484.80000007</v>
      </c>
      <c r="E264" s="37">
        <f>SUMIF($A$1:$A$257,"TYPE 1",$E$1:$E$257)</f>
        <v>224226082.80000001</v>
      </c>
      <c r="F264" s="37">
        <f>SUMIF($A$1:$A$257,"TYPE 1",$F$1:$F$257)</f>
        <v>87306401.999999985</v>
      </c>
      <c r="G264" s="37">
        <f>SUMIF($A$1:$A$257,"TYPE 1",$G$1:$G$257)</f>
        <v>22699664.542000007</v>
      </c>
      <c r="H264" s="12"/>
      <c r="I264" s="12"/>
      <c r="J264" s="12"/>
      <c r="K264" s="12"/>
    </row>
    <row r="265" spans="1:11" x14ac:dyDescent="0.2">
      <c r="A265" s="10" t="s">
        <v>13</v>
      </c>
      <c r="B265" s="38">
        <f>SUMIF($A$1:$A$258,"TYPE 2",$B$1:$B$258)</f>
        <v>0</v>
      </c>
      <c r="C265" s="38">
        <f>SUMIF($A$1:$A$258,"TYPE 2",$C$1:$C$258)</f>
        <v>0</v>
      </c>
      <c r="D265" s="37">
        <f>SUMIF($A$1:$A$257,"TYPE 2",$D$1:$D$257)</f>
        <v>115334978.30000001</v>
      </c>
      <c r="E265" s="37">
        <f>SUMIF($A$1:$A$257,"TYPE 2",$E$1:$E$257)</f>
        <v>83137548.400000006</v>
      </c>
      <c r="F265" s="37">
        <f>SUMIF($A$1:$A$257,"TYPE 2",$F$1:$F$257)</f>
        <v>32197429.899999999</v>
      </c>
      <c r="G265" s="37">
        <f>SUMIF($A$1:$A$257,"TYPE 2",$G$1:$G$257)</f>
        <v>8371331.7639999986</v>
      </c>
      <c r="H265" s="12"/>
      <c r="I265" s="12"/>
      <c r="J265" s="12"/>
      <c r="K265" s="12"/>
    </row>
    <row r="266" spans="1:11" x14ac:dyDescent="0.2">
      <c r="A266" s="10" t="s">
        <v>16</v>
      </c>
      <c r="B266" s="38">
        <f>SUMIF($A$1:$A$258,"TYPE 3",$B$1:$B$258)</f>
        <v>0</v>
      </c>
      <c r="C266" s="38">
        <f>SUMIF($A$1:$A$258,"TYPE 3",$C$1:$C$258)</f>
        <v>0</v>
      </c>
      <c r="D266" s="37">
        <f>'1st FY 2026'!D263+'2nd FY 2026'!D263+'3rd FY 2026'!D267+'4th FY 2026'!D267</f>
        <v>3062544.6500000004</v>
      </c>
      <c r="E266" s="37">
        <f>'1st FY 2026'!E263+'2nd FY 2026'!E263+'3rd FY 2026'!E267+'4th FY 2026'!E267</f>
        <v>2284169.75</v>
      </c>
      <c r="F266" s="37">
        <f>D266-E266</f>
        <v>778374.90000000037</v>
      </c>
      <c r="G266" s="37">
        <f>'1st FY 2026'!G263+'2nd FY 2026'!G263+'3rd FY 2026'!G267+'4th FY 2026'!G267</f>
        <v>202377.48800000001</v>
      </c>
      <c r="H266" s="12"/>
      <c r="I266" s="12"/>
      <c r="J266" s="12"/>
      <c r="K266" s="12"/>
    </row>
    <row r="267" spans="1:11" x14ac:dyDescent="0.2">
      <c r="A267" s="10" t="s">
        <v>17</v>
      </c>
      <c r="B267" s="38">
        <f>SUMIF($A$1:$A$258,"TYPE 4",$B$1:$B$258)</f>
        <v>0</v>
      </c>
      <c r="C267" s="38">
        <f>SUMIF($A$1:$A$258,"TYPE 4",$C$1:$C$258)</f>
        <v>0</v>
      </c>
      <c r="D267" s="37">
        <f>'1st FY 2026'!D264+'2nd FY 2026'!E263+'3rd FY 2026'!F267+'4th FY 2026'!F267</f>
        <v>58837918.75</v>
      </c>
      <c r="E267" s="37">
        <f>'1st FY 2026'!E264+'2nd FY 2026'!D264+'3rd FY 2026'!D268+'4th FY 2026'!E268</f>
        <v>170876101.75</v>
      </c>
      <c r="F267" s="37">
        <f t="shared" ref="F267:F268" si="30">D267-E267</f>
        <v>-112038183</v>
      </c>
      <c r="G267" s="37">
        <f>'1st FY 2026'!G264+'2nd FY 2026'!G264+'3rd FY 2026'!G268+'4th FY 2026'!G268</f>
        <v>7758053.4500000011</v>
      </c>
      <c r="H267" s="12"/>
      <c r="I267" s="12"/>
      <c r="J267" s="12"/>
      <c r="K267" s="12"/>
    </row>
    <row r="268" spans="1:11" ht="15" x14ac:dyDescent="0.35">
      <c r="A268" s="10" t="s">
        <v>14</v>
      </c>
      <c r="B268" s="38">
        <f>SUMIF($A$1:$A$258,"TYPE 5",$B$1:$B$258)</f>
        <v>0</v>
      </c>
      <c r="C268" s="38">
        <f>SUMIF($A$1:$A$258,"TYPE 5",$C$1:$C$258)</f>
        <v>0</v>
      </c>
      <c r="D268" s="37">
        <f>SUMIF($A$1:$A$257,"TYPE 5",$D$1:$D$257)</f>
        <v>1725016879.8</v>
      </c>
      <c r="E268" s="37">
        <f>SUMIF($A$1:$A$257,"TYPE 5",$E$1:$E$257)</f>
        <v>1292150462.5500002</v>
      </c>
      <c r="F268" s="37">
        <f t="shared" si="30"/>
        <v>432866417.24999976</v>
      </c>
      <c r="G268" s="37">
        <f>SUMIF($A$1:$A$257,"TYPE 5",$G$1:$G$257)</f>
        <v>140681585.65125003</v>
      </c>
      <c r="H268" s="13"/>
      <c r="I268" s="13"/>
      <c r="J268" s="13"/>
      <c r="K268" s="13"/>
    </row>
    <row r="269" spans="1:11" ht="13.5" thickBot="1" x14ac:dyDescent="0.25">
      <c r="A269" s="10" t="s">
        <v>15</v>
      </c>
      <c r="B269" s="39">
        <f t="shared" ref="B269:E269" si="31">SUM(B264:B268)</f>
        <v>0</v>
      </c>
      <c r="C269" s="39">
        <f t="shared" si="31"/>
        <v>0</v>
      </c>
      <c r="D269" s="54">
        <f>SUM(D264:D268)</f>
        <v>2213784806.3000002</v>
      </c>
      <c r="E269" s="54">
        <f t="shared" si="31"/>
        <v>1772674365.2500002</v>
      </c>
      <c r="F269" s="54">
        <f>SUM(F264:F268)</f>
        <v>441110441.04999971</v>
      </c>
      <c r="G269" s="54">
        <f>SUM(G264:G268)-0.04</f>
        <v>179713012.85525006</v>
      </c>
      <c r="H269" s="12"/>
      <c r="I269" s="12"/>
      <c r="J269" s="12"/>
      <c r="K269" s="12"/>
    </row>
    <row r="270" spans="1:11" ht="13.5" thickTop="1" x14ac:dyDescent="0.2">
      <c r="A270" s="124"/>
      <c r="B270" s="124"/>
      <c r="C270" s="124"/>
      <c r="D270" s="124"/>
      <c r="E270" s="45"/>
      <c r="F270" s="58"/>
      <c r="G270" s="58"/>
    </row>
    <row r="271" spans="1:11" x14ac:dyDescent="0.2">
      <c r="A271" s="10" t="s">
        <v>57</v>
      </c>
      <c r="B271" s="10"/>
      <c r="C271" s="10"/>
      <c r="D271" s="55"/>
      <c r="E271" s="45"/>
    </row>
    <row r="272" spans="1:11" x14ac:dyDescent="0.2">
      <c r="A272" s="6" t="s">
        <v>58</v>
      </c>
    </row>
    <row r="273" spans="1:1" x14ac:dyDescent="0.2">
      <c r="A273" s="6" t="s">
        <v>59</v>
      </c>
    </row>
    <row r="274" spans="1:1" x14ac:dyDescent="0.2">
      <c r="A274" s="6" t="s">
        <v>60</v>
      </c>
    </row>
    <row r="275" spans="1:1" x14ac:dyDescent="0.2">
      <c r="A275" s="6" t="s">
        <v>61</v>
      </c>
    </row>
    <row r="277" spans="1:1" x14ac:dyDescent="0.2">
      <c r="A277" s="6" t="s">
        <v>66</v>
      </c>
    </row>
  </sheetData>
  <mergeCells count="9">
    <mergeCell ref="F261:F262"/>
    <mergeCell ref="G261:G262"/>
    <mergeCell ref="A270:D270"/>
    <mergeCell ref="A259:E259"/>
    <mergeCell ref="A261:A262"/>
    <mergeCell ref="B261:B262"/>
    <mergeCell ref="C261:C262"/>
    <mergeCell ref="D261:D262"/>
    <mergeCell ref="E261:E262"/>
  </mergeCells>
  <pageMargins left="0.5" right="0.5" top="1" bottom="0.5" header="0.3" footer="0.25"/>
  <pageSetup orientation="portrait" r:id="rId1"/>
  <headerFooter>
    <oddHeader xml:space="preserve">&amp;C&amp;"Arial,Bold" LOUISIANA STATE POLICE GAMING ENFORCEMENT DIVISION    
VIDEO GAMING REVENUE REPORT      
JULY 2025 - JUNE 2026
</oddHeader>
    <oddFooter>&amp;CPage &amp;P&amp;Rprepared by LSP Gaming Audit</oddFooter>
  </headerFooter>
  <rowBreaks count="5" manualBreakCount="5">
    <brk id="50" max="16383" man="1"/>
    <brk id="98" max="16383" man="1"/>
    <brk id="147" max="16383" man="1"/>
    <brk id="198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view="pageLayout" topLeftCell="A258" zoomScale="176" zoomScaleNormal="200" zoomScalePageLayoutView="176" workbookViewId="0">
      <selection activeCell="D263" sqref="D263"/>
    </sheetView>
  </sheetViews>
  <sheetFormatPr defaultColWidth="9.140625"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6" width="16.85546875" style="6" bestFit="1" customWidth="1"/>
    <col min="7" max="7" width="15.42578125" style="6" bestFit="1" customWidth="1"/>
    <col min="8" max="10" width="16.85546875" style="6" bestFit="1" customWidth="1"/>
    <col min="11" max="11" width="15.7109375" style="6" bestFit="1" customWidth="1"/>
    <col min="12" max="16384" width="9.140625" style="6"/>
  </cols>
  <sheetData>
    <row r="1" spans="1:8" ht="13.5" thickBot="1" x14ac:dyDescent="0.25">
      <c r="A1" s="21" t="s">
        <v>18</v>
      </c>
      <c r="B1" s="21"/>
      <c r="G1" s="21"/>
      <c r="H1" s="21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19" t="s">
        <v>7</v>
      </c>
      <c r="E2" s="19" t="s">
        <v>7</v>
      </c>
      <c r="F2" s="19" t="s">
        <v>5</v>
      </c>
      <c r="G2" s="32" t="s">
        <v>10</v>
      </c>
      <c r="H2" s="21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17" t="s">
        <v>8</v>
      </c>
      <c r="E3" s="17" t="s">
        <v>9</v>
      </c>
      <c r="F3" s="17" t="s">
        <v>6</v>
      </c>
      <c r="G3" s="16" t="s">
        <v>11</v>
      </c>
    </row>
    <row r="4" spans="1:8" ht="13.5" thickTop="1" x14ac:dyDescent="0.2">
      <c r="A4" s="11" t="s">
        <v>12</v>
      </c>
      <c r="B4" s="4">
        <v>69</v>
      </c>
      <c r="C4" s="4">
        <v>21</v>
      </c>
      <c r="D4" s="59">
        <v>2135384.85</v>
      </c>
      <c r="E4" s="59">
        <v>1555167.9</v>
      </c>
      <c r="F4" s="115">
        <f>SUM(D4-E4)</f>
        <v>580216.95000000019</v>
      </c>
      <c r="G4" s="59">
        <v>150856.41</v>
      </c>
    </row>
    <row r="5" spans="1:8" x14ac:dyDescent="0.2">
      <c r="A5" s="11" t="s">
        <v>13</v>
      </c>
      <c r="B5" s="4">
        <v>33</v>
      </c>
      <c r="C5" s="4">
        <v>10</v>
      </c>
      <c r="D5" s="59">
        <v>565404.65</v>
      </c>
      <c r="E5" s="59">
        <v>399621.25</v>
      </c>
      <c r="F5" s="115">
        <f>SUM(D5-E5)</f>
        <v>165783.40000000002</v>
      </c>
      <c r="G5" s="59">
        <v>43103.68</v>
      </c>
    </row>
    <row r="6" spans="1:8" x14ac:dyDescent="0.2">
      <c r="A6" s="23" t="s">
        <v>14</v>
      </c>
      <c r="B6" s="4">
        <v>402</v>
      </c>
      <c r="C6" s="4">
        <v>9</v>
      </c>
      <c r="D6" s="59">
        <v>31440479.5</v>
      </c>
      <c r="E6" s="59">
        <v>23853585.350000001</v>
      </c>
      <c r="F6" s="116">
        <f>SUM(D6-E6)</f>
        <v>7586894.1499999985</v>
      </c>
      <c r="G6" s="59">
        <v>2465740.6</v>
      </c>
    </row>
    <row r="7" spans="1:8" x14ac:dyDescent="0.2">
      <c r="A7" s="27" t="s">
        <v>15</v>
      </c>
      <c r="B7" s="27">
        <f>SUM(B4:B6)</f>
        <v>504</v>
      </c>
      <c r="C7" s="27">
        <f t="shared" ref="C7:G7" si="0">SUM(C4:C6)</f>
        <v>40</v>
      </c>
      <c r="D7" s="62">
        <f t="shared" si="0"/>
        <v>34141269</v>
      </c>
      <c r="E7" s="62">
        <f t="shared" si="0"/>
        <v>25808374.5</v>
      </c>
      <c r="F7" s="61">
        <f>SUM(F4:F6)</f>
        <v>8332894.4999999991</v>
      </c>
      <c r="G7" s="62">
        <f t="shared" si="0"/>
        <v>2659700.69</v>
      </c>
    </row>
    <row r="8" spans="1:8" x14ac:dyDescent="0.2">
      <c r="A8" s="23"/>
      <c r="B8" s="23"/>
      <c r="C8" s="23"/>
      <c r="D8" s="26"/>
      <c r="E8" s="26"/>
      <c r="F8" s="26"/>
      <c r="G8" s="26"/>
    </row>
    <row r="9" spans="1:8" ht="13.5" thickBot="1" x14ac:dyDescent="0.25">
      <c r="A9" s="21" t="s">
        <v>19</v>
      </c>
      <c r="B9" s="21"/>
      <c r="C9" s="29"/>
      <c r="D9" s="29"/>
      <c r="E9" s="29"/>
      <c r="F9" s="29"/>
      <c r="G9" s="29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31" t="s">
        <v>7</v>
      </c>
      <c r="E10" s="31" t="s">
        <v>7</v>
      </c>
      <c r="F10" s="31" t="s">
        <v>5</v>
      </c>
      <c r="G10" s="32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34" t="s">
        <v>8</v>
      </c>
      <c r="E11" s="34" t="s">
        <v>9</v>
      </c>
      <c r="F11" s="34" t="s">
        <v>6</v>
      </c>
      <c r="G11" s="35" t="s">
        <v>11</v>
      </c>
    </row>
    <row r="12" spans="1:8" ht="13.5" thickTop="1" x14ac:dyDescent="0.2">
      <c r="A12" s="23" t="s">
        <v>12</v>
      </c>
      <c r="B12" s="60">
        <v>24</v>
      </c>
      <c r="C12" s="60">
        <v>8</v>
      </c>
      <c r="D12" s="59">
        <v>605073</v>
      </c>
      <c r="E12" s="59">
        <v>432344.05</v>
      </c>
      <c r="F12" s="26">
        <f>SUM(D12-E12)</f>
        <v>172728.95</v>
      </c>
      <c r="G12" s="59">
        <v>44909.53</v>
      </c>
    </row>
    <row r="13" spans="1:8" x14ac:dyDescent="0.2">
      <c r="A13" s="23" t="s">
        <v>13</v>
      </c>
      <c r="B13" s="60">
        <v>15</v>
      </c>
      <c r="C13" s="60">
        <v>5</v>
      </c>
      <c r="D13" s="59">
        <v>419837</v>
      </c>
      <c r="E13" s="59">
        <v>293333</v>
      </c>
      <c r="F13" s="26">
        <f>SUM(D13-E13)</f>
        <v>126504</v>
      </c>
      <c r="G13" s="59">
        <v>32891.040000000001</v>
      </c>
    </row>
    <row r="14" spans="1:8" x14ac:dyDescent="0.2">
      <c r="A14" s="23" t="s">
        <v>14</v>
      </c>
      <c r="B14" s="60">
        <v>110</v>
      </c>
      <c r="C14" s="60">
        <v>3</v>
      </c>
      <c r="D14" s="59">
        <v>7009064</v>
      </c>
      <c r="E14" s="59">
        <v>5120014.75</v>
      </c>
      <c r="F14" s="36">
        <f>SUM(D14-E14)</f>
        <v>1889049.25</v>
      </c>
      <c r="G14" s="59">
        <v>613941.01</v>
      </c>
    </row>
    <row r="15" spans="1:8" x14ac:dyDescent="0.2">
      <c r="A15" s="27" t="s">
        <v>15</v>
      </c>
      <c r="B15" s="27">
        <f>SUM(B12:B14)</f>
        <v>149</v>
      </c>
      <c r="C15" s="27">
        <f t="shared" ref="C15:G15" si="1">SUM(C12:C14)</f>
        <v>16</v>
      </c>
      <c r="D15" s="28">
        <f t="shared" si="1"/>
        <v>8033974</v>
      </c>
      <c r="E15" s="28">
        <f t="shared" si="1"/>
        <v>5845691.7999999998</v>
      </c>
      <c r="F15" s="28">
        <f t="shared" si="1"/>
        <v>2188282.2000000002</v>
      </c>
      <c r="G15" s="28">
        <f t="shared" si="1"/>
        <v>691741.58000000007</v>
      </c>
    </row>
    <row r="16" spans="1:8" x14ac:dyDescent="0.2">
      <c r="A16" s="23"/>
      <c r="B16" s="23"/>
      <c r="C16" s="23"/>
      <c r="D16" s="26"/>
      <c r="E16" s="26"/>
      <c r="F16" s="26"/>
      <c r="G16" s="26"/>
    </row>
    <row r="17" spans="1:7" ht="13.5" thickBot="1" x14ac:dyDescent="0.25">
      <c r="A17" s="21" t="s">
        <v>20</v>
      </c>
      <c r="B17" s="21"/>
      <c r="C17" s="29"/>
      <c r="D17" s="29"/>
      <c r="E17" s="29"/>
      <c r="F17" s="29"/>
      <c r="G17" s="29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31" t="s">
        <v>7</v>
      </c>
      <c r="E18" s="31" t="s">
        <v>7</v>
      </c>
      <c r="F18" s="31" t="s">
        <v>5</v>
      </c>
      <c r="G18" s="32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34" t="s">
        <v>8</v>
      </c>
      <c r="E19" s="34" t="s">
        <v>9</v>
      </c>
      <c r="F19" s="34" t="s">
        <v>6</v>
      </c>
      <c r="G19" s="35" t="s">
        <v>11</v>
      </c>
    </row>
    <row r="20" spans="1:7" ht="13.5" thickTop="1" x14ac:dyDescent="0.2">
      <c r="A20" s="23" t="s">
        <v>12</v>
      </c>
      <c r="B20" s="60">
        <v>20</v>
      </c>
      <c r="C20" s="60">
        <v>6</v>
      </c>
      <c r="D20" s="59">
        <v>574922</v>
      </c>
      <c r="E20" s="59">
        <v>377226.3</v>
      </c>
      <c r="F20" s="22">
        <f>SUM(D20-E20)</f>
        <v>197695.7</v>
      </c>
      <c r="G20" s="59">
        <v>51400.88</v>
      </c>
    </row>
    <row r="21" spans="1:7" x14ac:dyDescent="0.2">
      <c r="A21" s="23" t="s">
        <v>13</v>
      </c>
      <c r="B21" s="60">
        <v>16</v>
      </c>
      <c r="C21" s="60">
        <v>5</v>
      </c>
      <c r="D21" s="59">
        <v>421245</v>
      </c>
      <c r="E21" s="59">
        <v>294589</v>
      </c>
      <c r="F21" s="22">
        <f>SUM(D21-E21)</f>
        <v>126656</v>
      </c>
      <c r="G21" s="59">
        <v>32930.559999999998</v>
      </c>
    </row>
    <row r="22" spans="1:7" x14ac:dyDescent="0.2">
      <c r="A22" s="23" t="s">
        <v>14</v>
      </c>
      <c r="B22" s="60">
        <v>75</v>
      </c>
      <c r="C22" s="60">
        <v>3</v>
      </c>
      <c r="D22" s="59">
        <v>4619836</v>
      </c>
      <c r="E22" s="59">
        <v>3345298.3</v>
      </c>
      <c r="F22" s="22">
        <f>SUM(D22-E22)</f>
        <v>1274537.7000000002</v>
      </c>
      <c r="G22" s="59">
        <v>414224.75</v>
      </c>
    </row>
    <row r="23" spans="1:7" x14ac:dyDescent="0.2">
      <c r="A23" s="27" t="s">
        <v>15</v>
      </c>
      <c r="B23" s="27">
        <f t="shared" ref="B23:G23" si="2">SUM(B20:B22)</f>
        <v>111</v>
      </c>
      <c r="C23" s="27">
        <f t="shared" si="2"/>
        <v>14</v>
      </c>
      <c r="D23" s="28">
        <f t="shared" si="2"/>
        <v>5616003</v>
      </c>
      <c r="E23" s="28">
        <f t="shared" si="2"/>
        <v>4017113.5999999996</v>
      </c>
      <c r="F23" s="28">
        <f t="shared" si="2"/>
        <v>1598889.4000000001</v>
      </c>
      <c r="G23" s="28">
        <f t="shared" si="2"/>
        <v>498556.19</v>
      </c>
    </row>
    <row r="24" spans="1:7" x14ac:dyDescent="0.2">
      <c r="A24" s="29"/>
      <c r="B24" s="29"/>
      <c r="C24" s="29"/>
      <c r="D24" s="29"/>
      <c r="E24" s="29"/>
      <c r="F24" s="29"/>
      <c r="G24" s="29"/>
    </row>
    <row r="25" spans="1:7" ht="13.5" thickBot="1" x14ac:dyDescent="0.25">
      <c r="A25" s="21" t="s">
        <v>21</v>
      </c>
      <c r="B25" s="21"/>
      <c r="C25" s="29"/>
      <c r="D25" s="29"/>
      <c r="E25" s="29"/>
      <c r="F25" s="29"/>
      <c r="G25" s="29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31" t="s">
        <v>7</v>
      </c>
      <c r="E26" s="31" t="s">
        <v>7</v>
      </c>
      <c r="F26" s="31" t="s">
        <v>5</v>
      </c>
      <c r="G26" s="32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34" t="s">
        <v>8</v>
      </c>
      <c r="E27" s="34" t="s">
        <v>9</v>
      </c>
      <c r="F27" s="34" t="s">
        <v>6</v>
      </c>
      <c r="G27" s="35" t="s">
        <v>11</v>
      </c>
    </row>
    <row r="28" spans="1:7" ht="13.5" thickTop="1" x14ac:dyDescent="0.2">
      <c r="A28" s="23" t="s">
        <v>12</v>
      </c>
      <c r="B28" s="60">
        <v>73</v>
      </c>
      <c r="C28" s="60">
        <v>24</v>
      </c>
      <c r="D28" s="59">
        <v>1953389.3</v>
      </c>
      <c r="E28" s="59">
        <v>1387358.3</v>
      </c>
      <c r="F28" s="22">
        <f>SUM(D28-E28)</f>
        <v>566031</v>
      </c>
      <c r="G28" s="59">
        <v>147168.06</v>
      </c>
    </row>
    <row r="29" spans="1:7" x14ac:dyDescent="0.2">
      <c r="A29" s="23" t="s">
        <v>13</v>
      </c>
      <c r="B29" s="60">
        <v>29</v>
      </c>
      <c r="C29" s="60">
        <v>10</v>
      </c>
      <c r="D29" s="59">
        <v>784469.1</v>
      </c>
      <c r="E29" s="59">
        <v>524558.35</v>
      </c>
      <c r="F29" s="22">
        <f>SUM(D29-E29)</f>
        <v>259910.75</v>
      </c>
      <c r="G29" s="59">
        <v>67576.800000000003</v>
      </c>
    </row>
    <row r="30" spans="1:7" x14ac:dyDescent="0.2">
      <c r="A30" s="23" t="s">
        <v>16</v>
      </c>
      <c r="B30" s="60">
        <v>11</v>
      </c>
      <c r="C30" s="60">
        <v>1</v>
      </c>
      <c r="D30" s="59">
        <v>207521.9</v>
      </c>
      <c r="E30" s="59">
        <v>143447.1</v>
      </c>
      <c r="F30" s="22">
        <f>SUM(D30-E30)</f>
        <v>64074.799999999988</v>
      </c>
      <c r="G30" s="59">
        <v>16659.45</v>
      </c>
    </row>
    <row r="31" spans="1:7" x14ac:dyDescent="0.2">
      <c r="A31" s="23" t="s">
        <v>14</v>
      </c>
      <c r="B31" s="60">
        <v>118</v>
      </c>
      <c r="C31" s="60">
        <v>4</v>
      </c>
      <c r="D31" s="59">
        <v>7048299.7999999998</v>
      </c>
      <c r="E31" s="59">
        <v>5182896.95</v>
      </c>
      <c r="F31" s="22">
        <f>SUM(D31-E31)</f>
        <v>1865402.8499999996</v>
      </c>
      <c r="G31" s="59">
        <v>606255.93000000005</v>
      </c>
    </row>
    <row r="32" spans="1:7" x14ac:dyDescent="0.2">
      <c r="A32" s="27" t="s">
        <v>15</v>
      </c>
      <c r="B32" s="27">
        <f t="shared" ref="B32:G32" si="3">SUM(B28:B31)</f>
        <v>231</v>
      </c>
      <c r="C32" s="27">
        <f t="shared" si="3"/>
        <v>39</v>
      </c>
      <c r="D32" s="28">
        <f t="shared" si="3"/>
        <v>9993680.0999999996</v>
      </c>
      <c r="E32" s="28">
        <f t="shared" si="3"/>
        <v>7238260.7000000002</v>
      </c>
      <c r="F32" s="28">
        <f t="shared" si="3"/>
        <v>2755419.3999999994</v>
      </c>
      <c r="G32" s="28">
        <f t="shared" si="3"/>
        <v>837660.24</v>
      </c>
    </row>
    <row r="33" spans="1:7" x14ac:dyDescent="0.2">
      <c r="A33" s="29"/>
      <c r="B33" s="29"/>
      <c r="C33" s="29"/>
      <c r="D33" s="29"/>
      <c r="E33" s="29"/>
      <c r="F33" s="29"/>
      <c r="G33" s="29"/>
    </row>
    <row r="34" spans="1:7" ht="13.5" thickBot="1" x14ac:dyDescent="0.25">
      <c r="A34" s="21" t="s">
        <v>22</v>
      </c>
      <c r="B34" s="21"/>
      <c r="C34" s="29"/>
      <c r="D34" s="29"/>
      <c r="E34" s="29"/>
      <c r="F34" s="29"/>
      <c r="G34" s="29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31" t="s">
        <v>7</v>
      </c>
      <c r="E35" s="31" t="s">
        <v>7</v>
      </c>
      <c r="F35" s="31" t="s">
        <v>5</v>
      </c>
      <c r="G35" s="32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34" t="s">
        <v>8</v>
      </c>
      <c r="E36" s="34" t="s">
        <v>9</v>
      </c>
      <c r="F36" s="34" t="s">
        <v>6</v>
      </c>
      <c r="G36" s="35" t="s">
        <v>11</v>
      </c>
    </row>
    <row r="37" spans="1:7" ht="13.5" thickTop="1" x14ac:dyDescent="0.2">
      <c r="A37" s="23" t="s">
        <v>12</v>
      </c>
      <c r="B37" s="60">
        <v>142</v>
      </c>
      <c r="C37" s="60">
        <v>43</v>
      </c>
      <c r="D37" s="59">
        <v>5442974</v>
      </c>
      <c r="E37" s="59">
        <v>3851345.6</v>
      </c>
      <c r="F37" s="22">
        <f>SUM(D37-E37)</f>
        <v>1591628.4</v>
      </c>
      <c r="G37" s="59">
        <v>413823.38</v>
      </c>
    </row>
    <row r="38" spans="1:7" x14ac:dyDescent="0.2">
      <c r="A38" s="23" t="s">
        <v>13</v>
      </c>
      <c r="B38" s="60">
        <v>38</v>
      </c>
      <c r="C38" s="60">
        <v>13</v>
      </c>
      <c r="D38" s="59">
        <v>1415086</v>
      </c>
      <c r="E38" s="59">
        <v>956754.15</v>
      </c>
      <c r="F38" s="22">
        <f>SUM(D38-E38)</f>
        <v>458331.85</v>
      </c>
      <c r="G38" s="59">
        <v>119166.28</v>
      </c>
    </row>
    <row r="39" spans="1:7" x14ac:dyDescent="0.2">
      <c r="A39" s="23" t="s">
        <v>16</v>
      </c>
      <c r="B39" s="60">
        <v>8</v>
      </c>
      <c r="C39" s="60">
        <v>1</v>
      </c>
      <c r="D39" s="59">
        <v>457732.3</v>
      </c>
      <c r="E39" s="59">
        <v>352199.35</v>
      </c>
      <c r="F39" s="22">
        <f>SUM(D39-E39)</f>
        <v>105532.95000000001</v>
      </c>
      <c r="G39" s="59">
        <v>27438.57</v>
      </c>
    </row>
    <row r="40" spans="1:7" x14ac:dyDescent="0.2">
      <c r="A40" s="23" t="s">
        <v>14</v>
      </c>
      <c r="B40" s="60">
        <v>528</v>
      </c>
      <c r="C40" s="60">
        <v>14</v>
      </c>
      <c r="D40" s="59">
        <v>31377541.449999999</v>
      </c>
      <c r="E40" s="59">
        <v>23219851.399999999</v>
      </c>
      <c r="F40" s="22">
        <f>SUM(D40-E40)</f>
        <v>8157690.0500000007</v>
      </c>
      <c r="G40" s="59">
        <v>2651249.27</v>
      </c>
    </row>
    <row r="41" spans="1:7" x14ac:dyDescent="0.2">
      <c r="A41" s="27" t="s">
        <v>15</v>
      </c>
      <c r="B41" s="27">
        <f t="shared" ref="B41:F41" si="4">SUM(B37:B40)</f>
        <v>716</v>
      </c>
      <c r="C41" s="27">
        <f t="shared" si="4"/>
        <v>71</v>
      </c>
      <c r="D41" s="28">
        <f t="shared" si="4"/>
        <v>38693333.75</v>
      </c>
      <c r="E41" s="28">
        <f t="shared" si="4"/>
        <v>28380150.5</v>
      </c>
      <c r="F41" s="28">
        <f t="shared" si="4"/>
        <v>10313183.25</v>
      </c>
      <c r="G41" s="28">
        <f>SUM(G37:G40)</f>
        <v>3211677.5</v>
      </c>
    </row>
    <row r="42" spans="1:7" x14ac:dyDescent="0.2">
      <c r="A42" s="29"/>
      <c r="B42" s="29"/>
      <c r="C42" s="29"/>
      <c r="D42" s="29"/>
      <c r="E42" s="29"/>
      <c r="F42" s="29"/>
      <c r="G42" s="29"/>
    </row>
    <row r="43" spans="1:7" ht="13.5" thickBot="1" x14ac:dyDescent="0.25">
      <c r="A43" s="24" t="s">
        <v>23</v>
      </c>
      <c r="B43" s="21"/>
      <c r="C43" s="29"/>
      <c r="D43" s="29"/>
      <c r="E43" s="29"/>
      <c r="F43" s="29"/>
      <c r="G43" s="29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31" t="s">
        <v>7</v>
      </c>
      <c r="E44" s="31" t="s">
        <v>7</v>
      </c>
      <c r="F44" s="31" t="s">
        <v>5</v>
      </c>
      <c r="G44" s="32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34" t="s">
        <v>8</v>
      </c>
      <c r="E45" s="34" t="s">
        <v>9</v>
      </c>
      <c r="F45" s="34" t="s">
        <v>6</v>
      </c>
      <c r="G45" s="35" t="s">
        <v>11</v>
      </c>
    </row>
    <row r="46" spans="1:7" ht="13.5" thickTop="1" x14ac:dyDescent="0.2">
      <c r="A46" s="23" t="s">
        <v>12</v>
      </c>
      <c r="B46" s="60">
        <v>169</v>
      </c>
      <c r="C46" s="60">
        <v>51</v>
      </c>
      <c r="D46" s="59">
        <v>5633803.4000000004</v>
      </c>
      <c r="E46" s="59">
        <v>4064683.2</v>
      </c>
      <c r="F46" s="22">
        <f>SUM(D46-E46)</f>
        <v>1569120.2000000002</v>
      </c>
      <c r="G46" s="59">
        <v>407971.25</v>
      </c>
    </row>
    <row r="47" spans="1:7" x14ac:dyDescent="0.2">
      <c r="A47" s="23" t="s">
        <v>13</v>
      </c>
      <c r="B47" s="60">
        <v>36</v>
      </c>
      <c r="C47" s="60">
        <v>10</v>
      </c>
      <c r="D47" s="59">
        <v>843624.75</v>
      </c>
      <c r="E47" s="59">
        <v>620620.05000000005</v>
      </c>
      <c r="F47" s="22">
        <f>SUM(D47-E47)</f>
        <v>223004.69999999995</v>
      </c>
      <c r="G47" s="59">
        <v>57981.22</v>
      </c>
    </row>
    <row r="48" spans="1:7" x14ac:dyDescent="0.2">
      <c r="A48" s="23" t="s">
        <v>14</v>
      </c>
      <c r="B48" s="60">
        <v>745</v>
      </c>
      <c r="C48" s="60">
        <v>20</v>
      </c>
      <c r="D48" s="59">
        <v>42429104.399999999</v>
      </c>
      <c r="E48" s="59">
        <v>31168622.399999999</v>
      </c>
      <c r="F48" s="22">
        <f>SUM(D48-E48)</f>
        <v>11260482</v>
      </c>
      <c r="G48" s="59">
        <v>3659656.65</v>
      </c>
    </row>
    <row r="49" spans="1:7" x14ac:dyDescent="0.2">
      <c r="A49" s="27" t="s">
        <v>15</v>
      </c>
      <c r="B49" s="27">
        <f t="shared" ref="B49:G49" si="5">SUM(B46:B48)</f>
        <v>950</v>
      </c>
      <c r="C49" s="27">
        <f t="shared" si="5"/>
        <v>81</v>
      </c>
      <c r="D49" s="28">
        <f t="shared" si="5"/>
        <v>48906532.549999997</v>
      </c>
      <c r="E49" s="28">
        <f t="shared" si="5"/>
        <v>35853925.649999999</v>
      </c>
      <c r="F49" s="28">
        <f t="shared" si="5"/>
        <v>13052606.9</v>
      </c>
      <c r="G49" s="28">
        <f t="shared" si="5"/>
        <v>4125609.12</v>
      </c>
    </row>
    <row r="50" spans="1:7" x14ac:dyDescent="0.2">
      <c r="A50" s="29"/>
      <c r="B50" s="29"/>
      <c r="C50" s="29"/>
      <c r="D50" s="29"/>
      <c r="E50" s="29"/>
      <c r="F50" s="29"/>
      <c r="G50" s="29"/>
    </row>
    <row r="51" spans="1:7" ht="13.5" thickBot="1" x14ac:dyDescent="0.25">
      <c r="A51" s="21" t="s">
        <v>24</v>
      </c>
      <c r="B51" s="21"/>
      <c r="C51" s="29"/>
      <c r="D51" s="29"/>
      <c r="E51" s="29"/>
      <c r="F51" s="29"/>
      <c r="G51" s="29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31" t="s">
        <v>7</v>
      </c>
      <c r="E52" s="31" t="s">
        <v>7</v>
      </c>
      <c r="F52" s="31" t="s">
        <v>5</v>
      </c>
      <c r="G52" s="32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34" t="s">
        <v>8</v>
      </c>
      <c r="E53" s="34" t="s">
        <v>9</v>
      </c>
      <c r="F53" s="34" t="s">
        <v>6</v>
      </c>
      <c r="G53" s="35" t="s">
        <v>11</v>
      </c>
    </row>
    <row r="54" spans="1:7" ht="13.5" thickTop="1" x14ac:dyDescent="0.2">
      <c r="A54" s="23" t="s">
        <v>12</v>
      </c>
      <c r="B54" s="57">
        <v>4</v>
      </c>
      <c r="C54" s="4">
        <v>1</v>
      </c>
      <c r="D54" s="59">
        <v>360723.20000000001</v>
      </c>
      <c r="E54" s="59">
        <v>244960.15</v>
      </c>
      <c r="F54" s="22">
        <f>SUM(D54-E54)</f>
        <v>115763.05000000002</v>
      </c>
      <c r="G54" s="59">
        <v>30098.39</v>
      </c>
    </row>
    <row r="55" spans="1:7" x14ac:dyDescent="0.2">
      <c r="A55" s="23" t="s">
        <v>13</v>
      </c>
      <c r="B55" s="57">
        <v>6</v>
      </c>
      <c r="C55" s="4">
        <v>2</v>
      </c>
      <c r="D55" s="59">
        <v>33154</v>
      </c>
      <c r="E55" s="59">
        <v>24833.200000000001</v>
      </c>
      <c r="F55" s="22">
        <f>SUM(D55-E55)</f>
        <v>8320.7999999999993</v>
      </c>
      <c r="G55" s="59">
        <v>2163.41</v>
      </c>
    </row>
    <row r="56" spans="1:7" x14ac:dyDescent="0.2">
      <c r="A56" s="23" t="s">
        <v>16</v>
      </c>
      <c r="B56" s="57">
        <v>3</v>
      </c>
      <c r="C56" s="4">
        <v>1</v>
      </c>
      <c r="D56" s="59">
        <v>89943</v>
      </c>
      <c r="E56" s="59">
        <v>69201.45</v>
      </c>
      <c r="F56" s="22">
        <f>SUM(D56-E56)</f>
        <v>20741.550000000003</v>
      </c>
      <c r="G56" s="59">
        <v>5392.8</v>
      </c>
    </row>
    <row r="57" spans="1:7" x14ac:dyDescent="0.2">
      <c r="A57" s="27" t="s">
        <v>15</v>
      </c>
      <c r="B57" s="27">
        <f>SUM(B54:B56)</f>
        <v>13</v>
      </c>
      <c r="C57" s="27">
        <f>SUM(C54:C56)</f>
        <v>4</v>
      </c>
      <c r="D57" s="28">
        <f>SUM(D54:D56)</f>
        <v>483820.2</v>
      </c>
      <c r="E57" s="28">
        <f t="shared" ref="E57:F57" si="6">SUM(E54:E56)</f>
        <v>338994.8</v>
      </c>
      <c r="F57" s="28">
        <f t="shared" si="6"/>
        <v>144825.40000000002</v>
      </c>
      <c r="G57" s="28">
        <f>SUM(G54:G56)</f>
        <v>37654.6</v>
      </c>
    </row>
    <row r="58" spans="1:7" x14ac:dyDescent="0.2">
      <c r="A58" s="29"/>
      <c r="B58" s="29"/>
      <c r="C58" s="29"/>
      <c r="D58" s="29"/>
      <c r="E58" s="29"/>
      <c r="F58" s="29"/>
      <c r="G58" s="29"/>
    </row>
    <row r="59" spans="1:7" ht="13.5" thickBot="1" x14ac:dyDescent="0.25">
      <c r="A59" s="21" t="s">
        <v>25</v>
      </c>
      <c r="B59" s="21"/>
      <c r="C59" s="29"/>
      <c r="D59" s="29"/>
      <c r="E59" s="29"/>
      <c r="F59" s="29"/>
      <c r="G59" s="29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31" t="s">
        <v>7</v>
      </c>
      <c r="E60" s="31" t="s">
        <v>7</v>
      </c>
      <c r="F60" s="31" t="s">
        <v>5</v>
      </c>
      <c r="G60" s="32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34" t="s">
        <v>8</v>
      </c>
      <c r="E61" s="34" t="s">
        <v>9</v>
      </c>
      <c r="F61" s="34" t="s">
        <v>6</v>
      </c>
      <c r="G61" s="35" t="s">
        <v>11</v>
      </c>
    </row>
    <row r="62" spans="1:7" ht="13.5" thickTop="1" x14ac:dyDescent="0.2">
      <c r="A62" s="23" t="s">
        <v>12</v>
      </c>
      <c r="B62" s="23">
        <v>6</v>
      </c>
      <c r="C62" s="23">
        <v>2</v>
      </c>
      <c r="D62" s="22">
        <v>75524</v>
      </c>
      <c r="E62" s="22">
        <v>50326.85</v>
      </c>
      <c r="F62" s="22">
        <f>SUM(D62-E62)</f>
        <v>25197.15</v>
      </c>
      <c r="G62" s="22">
        <v>6551.26</v>
      </c>
    </row>
    <row r="63" spans="1:7" x14ac:dyDescent="0.2">
      <c r="A63" s="23" t="s">
        <v>14</v>
      </c>
      <c r="B63" s="23">
        <v>189</v>
      </c>
      <c r="C63" s="23">
        <v>5</v>
      </c>
      <c r="D63" s="22">
        <v>11098300.6</v>
      </c>
      <c r="E63" s="22">
        <v>8310325.7000000002</v>
      </c>
      <c r="F63" s="22">
        <f>SUM(D63-E63)</f>
        <v>2787974.8999999994</v>
      </c>
      <c r="G63" s="22">
        <v>906091.84</v>
      </c>
    </row>
    <row r="64" spans="1:7" x14ac:dyDescent="0.2">
      <c r="A64" s="27" t="s">
        <v>15</v>
      </c>
      <c r="B64" s="27">
        <f t="shared" ref="B64:G64" si="7">SUM(B62:B63)</f>
        <v>195</v>
      </c>
      <c r="C64" s="27">
        <f t="shared" si="7"/>
        <v>7</v>
      </c>
      <c r="D64" s="28">
        <f t="shared" si="7"/>
        <v>11173824.6</v>
      </c>
      <c r="E64" s="28">
        <f t="shared" si="7"/>
        <v>8360652.5499999998</v>
      </c>
      <c r="F64" s="28">
        <f t="shared" si="7"/>
        <v>2813172.0499999993</v>
      </c>
      <c r="G64" s="28">
        <f t="shared" si="7"/>
        <v>912643.1</v>
      </c>
    </row>
    <row r="65" spans="1:7" x14ac:dyDescent="0.2">
      <c r="A65" s="29"/>
      <c r="B65" s="29"/>
      <c r="C65" s="29"/>
      <c r="D65" s="29"/>
      <c r="E65" s="29"/>
      <c r="F65" s="29"/>
      <c r="G65" s="29"/>
    </row>
    <row r="66" spans="1:7" ht="13.5" thickBot="1" x14ac:dyDescent="0.25">
      <c r="A66" s="21" t="s">
        <v>26</v>
      </c>
      <c r="B66" s="21"/>
      <c r="C66" s="29"/>
      <c r="D66" s="29"/>
      <c r="E66" s="29"/>
      <c r="F66" s="29"/>
      <c r="G66" s="29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31" t="s">
        <v>7</v>
      </c>
      <c r="E67" s="31" t="s">
        <v>7</v>
      </c>
      <c r="F67" s="31" t="s">
        <v>5</v>
      </c>
      <c r="G67" s="32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34" t="s">
        <v>8</v>
      </c>
      <c r="E68" s="34" t="s">
        <v>9</v>
      </c>
      <c r="F68" s="34" t="s">
        <v>6</v>
      </c>
      <c r="G68" s="35" t="s">
        <v>11</v>
      </c>
    </row>
    <row r="69" spans="1:7" ht="13.5" thickTop="1" x14ac:dyDescent="0.2">
      <c r="A69" s="23" t="s">
        <v>12</v>
      </c>
      <c r="B69" s="23">
        <v>6</v>
      </c>
      <c r="C69" s="23">
        <v>2</v>
      </c>
      <c r="D69" s="22">
        <v>963608</v>
      </c>
      <c r="E69" s="22">
        <v>744205.7</v>
      </c>
      <c r="F69" s="22">
        <f>SUM(D69-E69)</f>
        <v>219402.30000000005</v>
      </c>
      <c r="G69" s="22">
        <v>57044.6</v>
      </c>
    </row>
    <row r="70" spans="1:7" x14ac:dyDescent="0.2">
      <c r="A70" s="23" t="s">
        <v>13</v>
      </c>
      <c r="B70" s="23">
        <v>3</v>
      </c>
      <c r="C70" s="23">
        <v>1</v>
      </c>
      <c r="D70" s="22">
        <v>17105</v>
      </c>
      <c r="E70" s="22">
        <v>9811.9500000000007</v>
      </c>
      <c r="F70" s="22">
        <f>SUM(D70-E70)</f>
        <v>7293.0499999999993</v>
      </c>
      <c r="G70" s="22">
        <v>1896.19</v>
      </c>
    </row>
    <row r="71" spans="1:7" x14ac:dyDescent="0.2">
      <c r="A71" s="23" t="s">
        <v>14</v>
      </c>
      <c r="B71" s="23">
        <v>20</v>
      </c>
      <c r="C71" s="23">
        <v>1</v>
      </c>
      <c r="D71" s="22">
        <v>1364127</v>
      </c>
      <c r="E71" s="22">
        <v>1033625.4</v>
      </c>
      <c r="F71" s="22">
        <f>SUM(D71-E71)</f>
        <v>330501.59999999998</v>
      </c>
      <c r="G71" s="22">
        <v>107413.02</v>
      </c>
    </row>
    <row r="72" spans="1:7" x14ac:dyDescent="0.2">
      <c r="A72" s="27" t="s">
        <v>15</v>
      </c>
      <c r="B72" s="27">
        <f t="shared" ref="B72:G72" si="8">SUM(B69:B71)</f>
        <v>29</v>
      </c>
      <c r="C72" s="27">
        <f t="shared" si="8"/>
        <v>4</v>
      </c>
      <c r="D72" s="28">
        <f t="shared" si="8"/>
        <v>2344840</v>
      </c>
      <c r="E72" s="28">
        <f t="shared" si="8"/>
        <v>1787643.0499999998</v>
      </c>
      <c r="F72" s="28">
        <f t="shared" si="8"/>
        <v>557196.94999999995</v>
      </c>
      <c r="G72" s="28">
        <f t="shared" si="8"/>
        <v>166353.81</v>
      </c>
    </row>
    <row r="73" spans="1:7" x14ac:dyDescent="0.2">
      <c r="A73" s="29"/>
      <c r="B73" s="29"/>
      <c r="C73" s="29"/>
      <c r="D73" s="29"/>
      <c r="E73" s="29"/>
      <c r="F73" s="29"/>
      <c r="G73" s="29"/>
    </row>
    <row r="74" spans="1:7" ht="13.5" thickBot="1" x14ac:dyDescent="0.25">
      <c r="A74" s="21" t="s">
        <v>27</v>
      </c>
      <c r="B74" s="21"/>
      <c r="C74" s="29"/>
      <c r="D74" s="29"/>
      <c r="E74" s="29"/>
      <c r="F74" s="29"/>
      <c r="G74" s="29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31" t="s">
        <v>7</v>
      </c>
      <c r="E75" s="31" t="s">
        <v>7</v>
      </c>
      <c r="F75" s="31" t="s">
        <v>5</v>
      </c>
      <c r="G75" s="32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34" t="s">
        <v>8</v>
      </c>
      <c r="E76" s="34" t="s">
        <v>9</v>
      </c>
      <c r="F76" s="34" t="s">
        <v>6</v>
      </c>
      <c r="G76" s="35" t="s">
        <v>11</v>
      </c>
    </row>
    <row r="77" spans="1:7" ht="13.5" thickTop="1" x14ac:dyDescent="0.2">
      <c r="A77" s="23" t="s">
        <v>12</v>
      </c>
      <c r="B77" s="23">
        <v>45</v>
      </c>
      <c r="C77" s="23">
        <v>14</v>
      </c>
      <c r="D77" s="22">
        <v>2071847</v>
      </c>
      <c r="E77" s="22">
        <v>1507303</v>
      </c>
      <c r="F77" s="22">
        <f>SUM(D77-E77)</f>
        <v>564544</v>
      </c>
      <c r="G77" s="22">
        <v>146781.44</v>
      </c>
    </row>
    <row r="78" spans="1:7" x14ac:dyDescent="0.2">
      <c r="A78" s="23" t="s">
        <v>13</v>
      </c>
      <c r="B78" s="23">
        <v>25</v>
      </c>
      <c r="C78" s="23">
        <v>8</v>
      </c>
      <c r="D78" s="22">
        <v>986443.4</v>
      </c>
      <c r="E78" s="22">
        <v>698476.6</v>
      </c>
      <c r="F78" s="22">
        <f>SUM(D78-E78)</f>
        <v>287966.80000000005</v>
      </c>
      <c r="G78" s="22">
        <v>74871.37</v>
      </c>
    </row>
    <row r="79" spans="1:7" x14ac:dyDescent="0.2">
      <c r="A79" s="23" t="s">
        <v>14</v>
      </c>
      <c r="B79" s="23">
        <v>136</v>
      </c>
      <c r="C79" s="23">
        <v>4</v>
      </c>
      <c r="D79" s="22">
        <v>15307113.25</v>
      </c>
      <c r="E79" s="22">
        <v>11524066.300000001</v>
      </c>
      <c r="F79" s="22">
        <f>SUM(D79-E79)</f>
        <v>3783046.9499999993</v>
      </c>
      <c r="G79" s="22">
        <v>1229490.26</v>
      </c>
    </row>
    <row r="80" spans="1:7" x14ac:dyDescent="0.2">
      <c r="A80" s="27" t="s">
        <v>15</v>
      </c>
      <c r="B80" s="27">
        <f t="shared" ref="B80:G80" si="9">SUM(B77:B79)</f>
        <v>206</v>
      </c>
      <c r="C80" s="27">
        <f t="shared" si="9"/>
        <v>26</v>
      </c>
      <c r="D80" s="28">
        <f t="shared" si="9"/>
        <v>18365403.649999999</v>
      </c>
      <c r="E80" s="28">
        <f t="shared" si="9"/>
        <v>13729845.9</v>
      </c>
      <c r="F80" s="28">
        <f t="shared" si="9"/>
        <v>4635557.7499999991</v>
      </c>
      <c r="G80" s="28">
        <f t="shared" si="9"/>
        <v>1451143.07</v>
      </c>
    </row>
    <row r="81" spans="1:7" x14ac:dyDescent="0.2">
      <c r="A81" s="29"/>
      <c r="B81" s="29"/>
      <c r="C81" s="29"/>
      <c r="D81" s="29"/>
      <c r="E81" s="29"/>
      <c r="F81" s="29"/>
      <c r="G81" s="29"/>
    </row>
    <row r="82" spans="1:7" ht="13.5" thickBot="1" x14ac:dyDescent="0.25">
      <c r="A82" s="21" t="s">
        <v>28</v>
      </c>
      <c r="B82" s="21"/>
      <c r="C82" s="29"/>
      <c r="D82" s="29"/>
      <c r="E82" s="29"/>
      <c r="F82" s="29"/>
      <c r="G82" s="29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31" t="s">
        <v>7</v>
      </c>
      <c r="E83" s="31" t="s">
        <v>7</v>
      </c>
      <c r="F83" s="31" t="s">
        <v>5</v>
      </c>
      <c r="G83" s="32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34" t="s">
        <v>8</v>
      </c>
      <c r="E84" s="34" t="s">
        <v>9</v>
      </c>
      <c r="F84" s="34" t="s">
        <v>6</v>
      </c>
      <c r="G84" s="35" t="s">
        <v>11</v>
      </c>
    </row>
    <row r="85" spans="1:7" ht="13.5" thickTop="1" x14ac:dyDescent="0.2">
      <c r="A85" s="23" t="s">
        <v>12</v>
      </c>
      <c r="B85" s="23">
        <v>563</v>
      </c>
      <c r="C85" s="23">
        <v>172</v>
      </c>
      <c r="D85" s="22">
        <v>29900273.600000001</v>
      </c>
      <c r="E85" s="22">
        <v>21507732.5</v>
      </c>
      <c r="F85" s="22">
        <f>SUM(D85-E85)</f>
        <v>8392541.1000000015</v>
      </c>
      <c r="G85" s="22">
        <v>2182060.69</v>
      </c>
    </row>
    <row r="86" spans="1:7" x14ac:dyDescent="0.2">
      <c r="A86" s="23" t="s">
        <v>13</v>
      </c>
      <c r="B86" s="23">
        <v>335</v>
      </c>
      <c r="C86" s="23">
        <v>112</v>
      </c>
      <c r="D86" s="22">
        <v>13617992.550000001</v>
      </c>
      <c r="E86" s="22">
        <v>9850754.5500000007</v>
      </c>
      <c r="F86" s="22">
        <f>SUM(D86-E86)</f>
        <v>3767238</v>
      </c>
      <c r="G86" s="22">
        <v>979481.88</v>
      </c>
    </row>
    <row r="87" spans="1:7" x14ac:dyDescent="0.2">
      <c r="A87" s="23" t="s">
        <v>17</v>
      </c>
      <c r="B87" s="23">
        <v>474</v>
      </c>
      <c r="C87" s="23">
        <v>5</v>
      </c>
      <c r="D87" s="22">
        <v>31432834.600000001</v>
      </c>
      <c r="E87" s="22">
        <v>24105756.149999999</v>
      </c>
      <c r="F87" s="22">
        <f>SUM(D87-E87)</f>
        <v>7327078.450000003</v>
      </c>
      <c r="G87" s="22">
        <v>1318874.1200000001</v>
      </c>
    </row>
    <row r="88" spans="1:7" x14ac:dyDescent="0.2">
      <c r="A88" s="23" t="s">
        <v>14</v>
      </c>
      <c r="B88" s="23">
        <v>234</v>
      </c>
      <c r="C88" s="23">
        <v>5</v>
      </c>
      <c r="D88" s="22">
        <v>22906979.199999999</v>
      </c>
      <c r="E88" s="22">
        <v>17287105.399999999</v>
      </c>
      <c r="F88" s="22">
        <f>SUM(D88-E88)</f>
        <v>5619873.8000000007</v>
      </c>
      <c r="G88" s="22">
        <v>1826458.99</v>
      </c>
    </row>
    <row r="89" spans="1:7" x14ac:dyDescent="0.2">
      <c r="A89" s="27" t="s">
        <v>15</v>
      </c>
      <c r="B89" s="27">
        <f t="shared" ref="B89:G89" si="10">SUM(B85:B88)</f>
        <v>1606</v>
      </c>
      <c r="C89" s="27">
        <f t="shared" si="10"/>
        <v>294</v>
      </c>
      <c r="D89" s="28">
        <f t="shared" si="10"/>
        <v>97858079.950000003</v>
      </c>
      <c r="E89" s="28">
        <f t="shared" si="10"/>
        <v>72751348.599999994</v>
      </c>
      <c r="F89" s="28">
        <f t="shared" si="10"/>
        <v>25106731.350000005</v>
      </c>
      <c r="G89" s="28">
        <f t="shared" si="10"/>
        <v>6306875.6799999997</v>
      </c>
    </row>
    <row r="90" spans="1:7" x14ac:dyDescent="0.2">
      <c r="A90" s="29"/>
      <c r="B90" s="29"/>
      <c r="C90" s="29"/>
      <c r="D90" s="29"/>
      <c r="E90" s="29"/>
      <c r="F90" s="29"/>
      <c r="G90" s="29"/>
    </row>
    <row r="91" spans="1:7" ht="13.5" thickBot="1" x14ac:dyDescent="0.25">
      <c r="A91" s="21" t="s">
        <v>29</v>
      </c>
      <c r="B91" s="21"/>
      <c r="C91" s="29"/>
      <c r="D91" s="29"/>
      <c r="E91" s="29"/>
      <c r="F91" s="29"/>
      <c r="G91" s="29"/>
    </row>
    <row r="92" spans="1:7" ht="13.5" thickTop="1" x14ac:dyDescent="0.2">
      <c r="A92" s="30" t="s">
        <v>1</v>
      </c>
      <c r="B92" s="31" t="s">
        <v>2</v>
      </c>
      <c r="C92" s="31" t="s">
        <v>2</v>
      </c>
      <c r="D92" s="31" t="s">
        <v>7</v>
      </c>
      <c r="E92" s="31" t="s">
        <v>7</v>
      </c>
      <c r="F92" s="31" t="s">
        <v>5</v>
      </c>
      <c r="G92" s="32" t="s">
        <v>10</v>
      </c>
    </row>
    <row r="93" spans="1:7" ht="13.5" thickBot="1" x14ac:dyDescent="0.25">
      <c r="A93" s="33" t="s">
        <v>0</v>
      </c>
      <c r="B93" s="34" t="s">
        <v>3</v>
      </c>
      <c r="C93" s="34" t="s">
        <v>4</v>
      </c>
      <c r="D93" s="34" t="s">
        <v>8</v>
      </c>
      <c r="E93" s="34" t="s">
        <v>9</v>
      </c>
      <c r="F93" s="34" t="s">
        <v>6</v>
      </c>
      <c r="G93" s="35" t="s">
        <v>11</v>
      </c>
    </row>
    <row r="94" spans="1:7" ht="13.5" thickTop="1" x14ac:dyDescent="0.2">
      <c r="A94" s="23" t="s">
        <v>12</v>
      </c>
      <c r="B94" s="23">
        <v>22</v>
      </c>
      <c r="C94" s="23">
        <v>6</v>
      </c>
      <c r="D94" s="22">
        <v>675361</v>
      </c>
      <c r="E94" s="22">
        <v>493818.4</v>
      </c>
      <c r="F94" s="22">
        <f>SUM(D94-E94)</f>
        <v>181542.59999999998</v>
      </c>
      <c r="G94" s="22">
        <v>47201.08</v>
      </c>
    </row>
    <row r="95" spans="1:7" x14ac:dyDescent="0.2">
      <c r="A95" s="23" t="s">
        <v>13</v>
      </c>
      <c r="B95" s="23">
        <v>9</v>
      </c>
      <c r="C95" s="23">
        <v>3</v>
      </c>
      <c r="D95" s="22">
        <v>290092</v>
      </c>
      <c r="E95" s="22">
        <v>205104.65</v>
      </c>
      <c r="F95" s="22">
        <f>SUM(D95-E95)</f>
        <v>84987.35</v>
      </c>
      <c r="G95" s="22">
        <v>22096.71</v>
      </c>
    </row>
    <row r="96" spans="1:7" x14ac:dyDescent="0.2">
      <c r="A96" s="23" t="s">
        <v>14</v>
      </c>
      <c r="B96" s="23">
        <v>118</v>
      </c>
      <c r="C96" s="23">
        <v>3</v>
      </c>
      <c r="D96" s="22">
        <v>6859383</v>
      </c>
      <c r="E96" s="22">
        <v>5167499.4000000004</v>
      </c>
      <c r="F96" s="22">
        <f>SUM(D96-E96)</f>
        <v>1691883.5999999996</v>
      </c>
      <c r="G96" s="22">
        <v>549862.17000000004</v>
      </c>
    </row>
    <row r="97" spans="1:7" x14ac:dyDescent="0.2">
      <c r="A97" s="27" t="s">
        <v>15</v>
      </c>
      <c r="B97" s="27">
        <f t="shared" ref="B97:G97" si="11">SUM(B94:B96)</f>
        <v>149</v>
      </c>
      <c r="C97" s="27">
        <f t="shared" si="11"/>
        <v>12</v>
      </c>
      <c r="D97" s="28">
        <f t="shared" si="11"/>
        <v>7824836</v>
      </c>
      <c r="E97" s="28">
        <f t="shared" si="11"/>
        <v>5866422.4500000002</v>
      </c>
      <c r="F97" s="28">
        <f t="shared" si="11"/>
        <v>1958413.5499999996</v>
      </c>
      <c r="G97" s="28">
        <f t="shared" si="11"/>
        <v>619159.96000000008</v>
      </c>
    </row>
    <row r="98" spans="1:7" x14ac:dyDescent="0.2">
      <c r="A98" s="29"/>
      <c r="B98" s="29"/>
      <c r="C98" s="29"/>
      <c r="D98" s="29"/>
      <c r="E98" s="29"/>
      <c r="F98" s="29"/>
      <c r="G98" s="29"/>
    </row>
    <row r="99" spans="1:7" ht="13.5" thickBot="1" x14ac:dyDescent="0.25">
      <c r="A99" s="21" t="s">
        <v>30</v>
      </c>
      <c r="B99" s="21"/>
      <c r="C99" s="29"/>
      <c r="D99" s="29"/>
      <c r="E99" s="29"/>
      <c r="F99" s="29"/>
      <c r="G99" s="29"/>
    </row>
    <row r="100" spans="1:7" ht="13.5" thickTop="1" x14ac:dyDescent="0.2">
      <c r="A100" s="30" t="s">
        <v>1</v>
      </c>
      <c r="B100" s="31" t="s">
        <v>2</v>
      </c>
      <c r="C100" s="31" t="s">
        <v>2</v>
      </c>
      <c r="D100" s="31" t="s">
        <v>7</v>
      </c>
      <c r="E100" s="31" t="s">
        <v>7</v>
      </c>
      <c r="F100" s="31" t="s">
        <v>5</v>
      </c>
      <c r="G100" s="32" t="s">
        <v>10</v>
      </c>
    </row>
    <row r="101" spans="1:7" ht="13.5" thickBot="1" x14ac:dyDescent="0.25">
      <c r="A101" s="33" t="s">
        <v>0</v>
      </c>
      <c r="B101" s="34" t="s">
        <v>3</v>
      </c>
      <c r="C101" s="34" t="s">
        <v>4</v>
      </c>
      <c r="D101" s="34" t="s">
        <v>8</v>
      </c>
      <c r="E101" s="34" t="s">
        <v>9</v>
      </c>
      <c r="F101" s="34" t="s">
        <v>6</v>
      </c>
      <c r="G101" s="35" t="s">
        <v>11</v>
      </c>
    </row>
    <row r="102" spans="1:7" ht="13.5" thickTop="1" x14ac:dyDescent="0.2">
      <c r="A102" s="23" t="s">
        <v>12</v>
      </c>
      <c r="B102" s="23">
        <v>117</v>
      </c>
      <c r="C102" s="23">
        <v>39</v>
      </c>
      <c r="D102" s="22">
        <v>3272258.95</v>
      </c>
      <c r="E102" s="22">
        <v>2362392.5499999998</v>
      </c>
      <c r="F102" s="22">
        <f>SUM(D102-E102)</f>
        <v>909866.40000000037</v>
      </c>
      <c r="G102" s="22">
        <v>236565.26</v>
      </c>
    </row>
    <row r="103" spans="1:7" x14ac:dyDescent="0.2">
      <c r="A103" s="23" t="s">
        <v>13</v>
      </c>
      <c r="B103" s="23">
        <v>24</v>
      </c>
      <c r="C103" s="23">
        <v>8</v>
      </c>
      <c r="D103" s="22">
        <v>512706</v>
      </c>
      <c r="E103" s="22">
        <v>376395.1</v>
      </c>
      <c r="F103" s="22">
        <f>SUM(D103-E103)</f>
        <v>136310.90000000002</v>
      </c>
      <c r="G103" s="22">
        <v>35440.83</v>
      </c>
    </row>
    <row r="104" spans="1:7" x14ac:dyDescent="0.2">
      <c r="A104" s="23" t="s">
        <v>16</v>
      </c>
      <c r="B104" s="23">
        <v>6</v>
      </c>
      <c r="C104" s="23">
        <v>1</v>
      </c>
      <c r="D104" s="22">
        <v>156530.4</v>
      </c>
      <c r="E104" s="22">
        <v>115465.65</v>
      </c>
      <c r="F104" s="22">
        <f>SUM(D104-E104)</f>
        <v>41064.75</v>
      </c>
      <c r="G104" s="22">
        <v>10676.84</v>
      </c>
    </row>
    <row r="105" spans="1:7" x14ac:dyDescent="0.2">
      <c r="A105" s="23" t="s">
        <v>17</v>
      </c>
      <c r="B105" s="23">
        <v>41</v>
      </c>
      <c r="C105" s="23">
        <v>1</v>
      </c>
      <c r="D105" s="22">
        <v>1484137.45</v>
      </c>
      <c r="E105" s="22">
        <v>1126947.75</v>
      </c>
      <c r="F105" s="22">
        <f>SUM(D105-E105)</f>
        <v>357189.69999999995</v>
      </c>
      <c r="G105" s="22">
        <v>64294.15</v>
      </c>
    </row>
    <row r="106" spans="1:7" x14ac:dyDescent="0.2">
      <c r="A106" s="23" t="s">
        <v>14</v>
      </c>
      <c r="B106" s="23">
        <v>501</v>
      </c>
      <c r="C106" s="23">
        <v>12</v>
      </c>
      <c r="D106" s="22">
        <v>33321795.300000001</v>
      </c>
      <c r="E106" s="22">
        <v>24774967.050000001</v>
      </c>
      <c r="F106" s="22">
        <f>SUM(D106-E106)</f>
        <v>8546828.25</v>
      </c>
      <c r="G106" s="22">
        <v>2777719.18</v>
      </c>
    </row>
    <row r="107" spans="1:7" x14ac:dyDescent="0.2">
      <c r="A107" s="27" t="s">
        <v>15</v>
      </c>
      <c r="B107" s="27">
        <f>SUM(B102:B106)</f>
        <v>689</v>
      </c>
      <c r="C107" s="27">
        <f t="shared" ref="C107:G107" si="12">SUM(C102:C106)</f>
        <v>61</v>
      </c>
      <c r="D107" s="28">
        <f t="shared" si="12"/>
        <v>38747428.100000001</v>
      </c>
      <c r="E107" s="28">
        <f t="shared" si="12"/>
        <v>28756168.100000001</v>
      </c>
      <c r="F107" s="28">
        <f t="shared" si="12"/>
        <v>9991260</v>
      </c>
      <c r="G107" s="28">
        <f t="shared" si="12"/>
        <v>3124696.2600000002</v>
      </c>
    </row>
    <row r="108" spans="1:7" x14ac:dyDescent="0.2">
      <c r="A108" s="29"/>
      <c r="B108" s="29"/>
      <c r="C108" s="29"/>
      <c r="D108" s="29"/>
      <c r="E108" s="29"/>
      <c r="F108" s="29"/>
      <c r="G108" s="29"/>
    </row>
    <row r="109" spans="1:7" ht="13.5" thickBot="1" x14ac:dyDescent="0.25">
      <c r="A109" s="21" t="s">
        <v>31</v>
      </c>
      <c r="B109" s="21"/>
      <c r="C109" s="29"/>
      <c r="D109" s="29"/>
      <c r="E109" s="29"/>
      <c r="F109" s="29"/>
      <c r="G109" s="29"/>
    </row>
    <row r="110" spans="1:7" ht="13.5" thickTop="1" x14ac:dyDescent="0.2">
      <c r="A110" s="30" t="s">
        <v>1</v>
      </c>
      <c r="B110" s="31" t="s">
        <v>2</v>
      </c>
      <c r="C110" s="31" t="s">
        <v>2</v>
      </c>
      <c r="D110" s="31" t="s">
        <v>7</v>
      </c>
      <c r="E110" s="31" t="s">
        <v>7</v>
      </c>
      <c r="F110" s="31" t="s">
        <v>5</v>
      </c>
      <c r="G110" s="32" t="s">
        <v>10</v>
      </c>
    </row>
    <row r="111" spans="1:7" ht="13.5" thickBot="1" x14ac:dyDescent="0.25">
      <c r="A111" s="33" t="s">
        <v>0</v>
      </c>
      <c r="B111" s="34" t="s">
        <v>3</v>
      </c>
      <c r="C111" s="34" t="s">
        <v>4</v>
      </c>
      <c r="D111" s="34" t="s">
        <v>8</v>
      </c>
      <c r="E111" s="34" t="s">
        <v>9</v>
      </c>
      <c r="F111" s="34" t="s">
        <v>6</v>
      </c>
      <c r="G111" s="35" t="s">
        <v>11</v>
      </c>
    </row>
    <row r="112" spans="1:7" ht="13.5" thickTop="1" x14ac:dyDescent="0.2">
      <c r="A112" s="23" t="s">
        <v>12</v>
      </c>
      <c r="B112" s="23">
        <v>3</v>
      </c>
      <c r="C112" s="23">
        <v>1</v>
      </c>
      <c r="D112" s="22">
        <v>57418</v>
      </c>
      <c r="E112" s="22">
        <v>44559.05</v>
      </c>
      <c r="F112" s="22">
        <f>SUM(D112-E112)</f>
        <v>12858.949999999997</v>
      </c>
      <c r="G112" s="22">
        <v>3343.33</v>
      </c>
    </row>
    <row r="113" spans="1:7" x14ac:dyDescent="0.2">
      <c r="A113" s="23" t="s">
        <v>14</v>
      </c>
      <c r="B113" s="23">
        <v>179</v>
      </c>
      <c r="C113" s="23">
        <v>6</v>
      </c>
      <c r="D113" s="22">
        <v>12108766.699999999</v>
      </c>
      <c r="E113" s="22">
        <v>9087337.6999999993</v>
      </c>
      <c r="F113" s="22">
        <f>SUM(D113-E113)</f>
        <v>3021429</v>
      </c>
      <c r="G113" s="22">
        <v>981964.43</v>
      </c>
    </row>
    <row r="114" spans="1:7" x14ac:dyDescent="0.2">
      <c r="A114" s="27" t="s">
        <v>15</v>
      </c>
      <c r="B114" s="27">
        <f t="shared" ref="B114:G114" si="13">SUM(B112:B113)</f>
        <v>182</v>
      </c>
      <c r="C114" s="27">
        <f t="shared" si="13"/>
        <v>7</v>
      </c>
      <c r="D114" s="28">
        <f t="shared" si="13"/>
        <v>12166184.699999999</v>
      </c>
      <c r="E114" s="28">
        <f t="shared" si="13"/>
        <v>9131896.75</v>
      </c>
      <c r="F114" s="28">
        <f t="shared" si="13"/>
        <v>3034287.95</v>
      </c>
      <c r="G114" s="28">
        <f t="shared" si="13"/>
        <v>985307.76</v>
      </c>
    </row>
    <row r="115" spans="1:7" x14ac:dyDescent="0.2">
      <c r="A115" s="23"/>
      <c r="B115" s="23"/>
      <c r="C115" s="23"/>
      <c r="D115" s="22"/>
      <c r="E115" s="22"/>
      <c r="F115" s="22"/>
      <c r="G115" s="22"/>
    </row>
    <row r="116" spans="1:7" x14ac:dyDescent="0.2">
      <c r="A116" s="23"/>
      <c r="B116" s="23"/>
      <c r="C116" s="23"/>
      <c r="D116" s="22"/>
      <c r="E116" s="22"/>
      <c r="F116" s="22"/>
      <c r="G116" s="22"/>
    </row>
    <row r="117" spans="1:7" ht="13.5" thickBot="1" x14ac:dyDescent="0.25">
      <c r="A117" s="21" t="s">
        <v>32</v>
      </c>
      <c r="B117" s="21"/>
      <c r="C117" s="29"/>
      <c r="D117" s="29"/>
      <c r="E117" s="29"/>
      <c r="F117" s="29"/>
      <c r="G117" s="29"/>
    </row>
    <row r="118" spans="1:7" ht="13.5" thickTop="1" x14ac:dyDescent="0.2">
      <c r="A118" s="30" t="s">
        <v>1</v>
      </c>
      <c r="B118" s="31" t="s">
        <v>2</v>
      </c>
      <c r="C118" s="31" t="s">
        <v>2</v>
      </c>
      <c r="D118" s="31" t="s">
        <v>7</v>
      </c>
      <c r="E118" s="31" t="s">
        <v>7</v>
      </c>
      <c r="F118" s="31" t="s">
        <v>5</v>
      </c>
      <c r="G118" s="32" t="s">
        <v>10</v>
      </c>
    </row>
    <row r="119" spans="1:7" ht="13.5" thickBot="1" x14ac:dyDescent="0.25">
      <c r="A119" s="33" t="s">
        <v>0</v>
      </c>
      <c r="B119" s="34" t="s">
        <v>3</v>
      </c>
      <c r="C119" s="34" t="s">
        <v>4</v>
      </c>
      <c r="D119" s="34" t="s">
        <v>8</v>
      </c>
      <c r="E119" s="34" t="s">
        <v>9</v>
      </c>
      <c r="F119" s="34" t="s">
        <v>6</v>
      </c>
      <c r="G119" s="35" t="s">
        <v>11</v>
      </c>
    </row>
    <row r="120" spans="1:7" ht="13.5" thickTop="1" x14ac:dyDescent="0.2">
      <c r="A120" s="23" t="s">
        <v>12</v>
      </c>
      <c r="B120" s="23">
        <v>444</v>
      </c>
      <c r="C120" s="23">
        <v>151</v>
      </c>
      <c r="D120" s="22">
        <v>15058891.9</v>
      </c>
      <c r="E120" s="22">
        <v>10780739.1</v>
      </c>
      <c r="F120" s="22">
        <f>SUM(D120-E120)</f>
        <v>4278152.8000000007</v>
      </c>
      <c r="G120" s="22">
        <v>1112319.73</v>
      </c>
    </row>
    <row r="121" spans="1:7" x14ac:dyDescent="0.2">
      <c r="A121" s="23" t="s">
        <v>13</v>
      </c>
      <c r="B121" s="23">
        <v>146</v>
      </c>
      <c r="C121" s="23">
        <v>52</v>
      </c>
      <c r="D121" s="22">
        <v>4007980.2</v>
      </c>
      <c r="E121" s="22">
        <v>2907265.85</v>
      </c>
      <c r="F121" s="22">
        <f>SUM(D121-E121)</f>
        <v>1100714.3500000001</v>
      </c>
      <c r="G121" s="22">
        <v>286185.73</v>
      </c>
    </row>
    <row r="122" spans="1:7" x14ac:dyDescent="0.2">
      <c r="A122" s="23" t="s">
        <v>14</v>
      </c>
      <c r="B122" s="23">
        <v>196</v>
      </c>
      <c r="C122" s="23">
        <v>5</v>
      </c>
      <c r="D122" s="22">
        <v>13585715.550000001</v>
      </c>
      <c r="E122" s="22">
        <v>10282717.75</v>
      </c>
      <c r="F122" s="22">
        <f>SUM(D122-E122)</f>
        <v>3302997.8000000007</v>
      </c>
      <c r="G122" s="22">
        <v>1073474.29</v>
      </c>
    </row>
    <row r="123" spans="1:7" x14ac:dyDescent="0.2">
      <c r="A123" s="27" t="s">
        <v>15</v>
      </c>
      <c r="B123" s="27">
        <f t="shared" ref="B123:G123" si="14">SUM(B120:B122)</f>
        <v>786</v>
      </c>
      <c r="C123" s="27">
        <f t="shared" si="14"/>
        <v>208</v>
      </c>
      <c r="D123" s="28">
        <f t="shared" si="14"/>
        <v>32652587.650000002</v>
      </c>
      <c r="E123" s="28">
        <f t="shared" si="14"/>
        <v>23970722.699999999</v>
      </c>
      <c r="F123" s="28">
        <f t="shared" si="14"/>
        <v>8681864.9500000011</v>
      </c>
      <c r="G123" s="28">
        <f t="shared" si="14"/>
        <v>2471979.75</v>
      </c>
    </row>
    <row r="124" spans="1:7" x14ac:dyDescent="0.2">
      <c r="A124" s="29"/>
      <c r="B124" s="29"/>
      <c r="C124" s="29"/>
      <c r="D124" s="29"/>
      <c r="E124" s="29"/>
      <c r="F124" s="29"/>
      <c r="G124" s="29"/>
    </row>
    <row r="125" spans="1:7" ht="13.5" thickBot="1" x14ac:dyDescent="0.25">
      <c r="A125" s="21" t="s">
        <v>33</v>
      </c>
      <c r="B125" s="21"/>
      <c r="C125" s="29"/>
      <c r="D125" s="29"/>
      <c r="E125" s="29"/>
      <c r="F125" s="29"/>
      <c r="G125" s="29"/>
    </row>
    <row r="126" spans="1:7" ht="13.5" thickTop="1" x14ac:dyDescent="0.2">
      <c r="A126" s="30" t="s">
        <v>1</v>
      </c>
      <c r="B126" s="31" t="s">
        <v>2</v>
      </c>
      <c r="C126" s="31" t="s">
        <v>2</v>
      </c>
      <c r="D126" s="31" t="s">
        <v>7</v>
      </c>
      <c r="E126" s="31" t="s">
        <v>7</v>
      </c>
      <c r="F126" s="31" t="s">
        <v>5</v>
      </c>
      <c r="G126" s="32" t="s">
        <v>10</v>
      </c>
    </row>
    <row r="127" spans="1:7" ht="13.5" thickBot="1" x14ac:dyDescent="0.25">
      <c r="A127" s="33" t="s">
        <v>0</v>
      </c>
      <c r="B127" s="34" t="s">
        <v>3</v>
      </c>
      <c r="C127" s="34" t="s">
        <v>4</v>
      </c>
      <c r="D127" s="34" t="s">
        <v>8</v>
      </c>
      <c r="E127" s="34" t="s">
        <v>9</v>
      </c>
      <c r="F127" s="34" t="s">
        <v>6</v>
      </c>
      <c r="G127" s="35" t="s">
        <v>11</v>
      </c>
    </row>
    <row r="128" spans="1:7" ht="13.5" thickTop="1" x14ac:dyDescent="0.2">
      <c r="A128" s="23" t="s">
        <v>12</v>
      </c>
      <c r="B128" s="23">
        <v>45</v>
      </c>
      <c r="C128" s="23">
        <v>14</v>
      </c>
      <c r="D128" s="22">
        <v>2120529</v>
      </c>
      <c r="E128" s="22">
        <v>1498801.65</v>
      </c>
      <c r="F128" s="22">
        <f>SUM(D128-E128)</f>
        <v>621727.35000000009</v>
      </c>
      <c r="G128" s="22">
        <v>161649.10999999999</v>
      </c>
    </row>
    <row r="129" spans="1:7" x14ac:dyDescent="0.2">
      <c r="A129" s="23" t="s">
        <v>13</v>
      </c>
      <c r="B129" s="23">
        <v>30</v>
      </c>
      <c r="C129" s="23">
        <v>10</v>
      </c>
      <c r="D129" s="22">
        <v>1317857</v>
      </c>
      <c r="E129" s="22">
        <v>950964.75</v>
      </c>
      <c r="F129" s="22">
        <f>SUM(D129-E129)</f>
        <v>366892.25</v>
      </c>
      <c r="G129" s="22">
        <v>95391.99</v>
      </c>
    </row>
    <row r="130" spans="1:7" x14ac:dyDescent="0.2">
      <c r="A130" s="23" t="s">
        <v>14</v>
      </c>
      <c r="B130" s="23">
        <v>48</v>
      </c>
      <c r="C130" s="23">
        <v>1</v>
      </c>
      <c r="D130" s="22">
        <v>5986830.5999999996</v>
      </c>
      <c r="E130" s="22">
        <v>4490064.0999999996</v>
      </c>
      <c r="F130" s="22">
        <f>SUM(D130-E130)</f>
        <v>1496766.5</v>
      </c>
      <c r="G130" s="22">
        <v>486449.11</v>
      </c>
    </row>
    <row r="131" spans="1:7" x14ac:dyDescent="0.2">
      <c r="A131" s="27" t="s">
        <v>15</v>
      </c>
      <c r="B131" s="27">
        <f t="shared" ref="B131:G131" si="15">SUM(B128:B130)</f>
        <v>123</v>
      </c>
      <c r="C131" s="27">
        <f t="shared" si="15"/>
        <v>25</v>
      </c>
      <c r="D131" s="28">
        <f t="shared" si="15"/>
        <v>9425216.5999999996</v>
      </c>
      <c r="E131" s="28">
        <f t="shared" si="15"/>
        <v>6939830.5</v>
      </c>
      <c r="F131" s="28">
        <f t="shared" si="15"/>
        <v>2485386.1</v>
      </c>
      <c r="G131" s="28">
        <f t="shared" si="15"/>
        <v>743490.21</v>
      </c>
    </row>
    <row r="132" spans="1:7" x14ac:dyDescent="0.2">
      <c r="A132" s="29"/>
      <c r="B132" s="29"/>
      <c r="C132" s="29"/>
      <c r="D132" s="29"/>
      <c r="E132" s="29"/>
      <c r="F132" s="29"/>
      <c r="G132" s="29"/>
    </row>
    <row r="133" spans="1:7" ht="13.5" thickBot="1" x14ac:dyDescent="0.25">
      <c r="A133" s="21" t="s">
        <v>34</v>
      </c>
      <c r="B133" s="21"/>
      <c r="C133" s="29"/>
      <c r="D133" s="29"/>
      <c r="E133" s="29"/>
      <c r="F133" s="29"/>
      <c r="G133" s="29"/>
    </row>
    <row r="134" spans="1:7" ht="13.5" thickTop="1" x14ac:dyDescent="0.2">
      <c r="A134" s="30" t="s">
        <v>1</v>
      </c>
      <c r="B134" s="31" t="s">
        <v>2</v>
      </c>
      <c r="C134" s="31" t="s">
        <v>2</v>
      </c>
      <c r="D134" s="31" t="s">
        <v>7</v>
      </c>
      <c r="E134" s="31" t="s">
        <v>7</v>
      </c>
      <c r="F134" s="31" t="s">
        <v>5</v>
      </c>
      <c r="G134" s="32" t="s">
        <v>10</v>
      </c>
    </row>
    <row r="135" spans="1:7" ht="13.5" thickBot="1" x14ac:dyDescent="0.25">
      <c r="A135" s="33" t="s">
        <v>0</v>
      </c>
      <c r="B135" s="34" t="s">
        <v>3</v>
      </c>
      <c r="C135" s="34" t="s">
        <v>4</v>
      </c>
      <c r="D135" s="34" t="s">
        <v>8</v>
      </c>
      <c r="E135" s="34" t="s">
        <v>9</v>
      </c>
      <c r="F135" s="34" t="s">
        <v>6</v>
      </c>
      <c r="G135" s="35" t="s">
        <v>11</v>
      </c>
    </row>
    <row r="136" spans="1:7" ht="13.5" thickTop="1" x14ac:dyDescent="0.2">
      <c r="A136" s="23" t="s">
        <v>12</v>
      </c>
      <c r="B136" s="23">
        <v>37</v>
      </c>
      <c r="C136" s="23">
        <v>11</v>
      </c>
      <c r="D136" s="22">
        <v>1814490.9</v>
      </c>
      <c r="E136" s="22">
        <v>1288156.2</v>
      </c>
      <c r="F136" s="22">
        <f>SUM(D136-E136)</f>
        <v>526334.69999999995</v>
      </c>
      <c r="G136" s="22">
        <v>136847.01999999999</v>
      </c>
    </row>
    <row r="137" spans="1:7" x14ac:dyDescent="0.2">
      <c r="A137" s="23" t="s">
        <v>13</v>
      </c>
      <c r="B137" s="23">
        <v>16</v>
      </c>
      <c r="C137" s="23">
        <v>5</v>
      </c>
      <c r="D137" s="22">
        <v>328205.2</v>
      </c>
      <c r="E137" s="22">
        <v>231826.8</v>
      </c>
      <c r="F137" s="22">
        <f>SUM(D137-E137)</f>
        <v>96378.400000000023</v>
      </c>
      <c r="G137" s="22">
        <v>25058.38</v>
      </c>
    </row>
    <row r="138" spans="1:7" x14ac:dyDescent="0.2">
      <c r="A138" s="23" t="s">
        <v>14</v>
      </c>
      <c r="B138" s="23">
        <v>110</v>
      </c>
      <c r="C138" s="23">
        <v>4</v>
      </c>
      <c r="D138" s="22">
        <v>5501108.75</v>
      </c>
      <c r="E138" s="22">
        <v>4088828.1</v>
      </c>
      <c r="F138" s="22">
        <f>SUM(D138-E138)</f>
        <v>1412280.65</v>
      </c>
      <c r="G138" s="22">
        <v>458991.21</v>
      </c>
    </row>
    <row r="139" spans="1:7" x14ac:dyDescent="0.2">
      <c r="A139" s="27" t="s">
        <v>15</v>
      </c>
      <c r="B139" s="27">
        <f t="shared" ref="B139:G139" si="16">SUM(B136:B138)</f>
        <v>163</v>
      </c>
      <c r="C139" s="27">
        <f t="shared" si="16"/>
        <v>20</v>
      </c>
      <c r="D139" s="28">
        <f t="shared" si="16"/>
        <v>7643804.8499999996</v>
      </c>
      <c r="E139" s="28">
        <f t="shared" si="16"/>
        <v>5608811.0999999996</v>
      </c>
      <c r="F139" s="28">
        <f t="shared" si="16"/>
        <v>2034993.75</v>
      </c>
      <c r="G139" s="28">
        <f t="shared" si="16"/>
        <v>620896.61</v>
      </c>
    </row>
    <row r="140" spans="1:7" x14ac:dyDescent="0.2">
      <c r="A140" s="29"/>
      <c r="B140" s="29"/>
      <c r="C140" s="29"/>
      <c r="D140" s="29"/>
      <c r="E140" s="29"/>
      <c r="F140" s="29"/>
      <c r="G140" s="29"/>
    </row>
    <row r="141" spans="1:7" ht="13.5" thickBot="1" x14ac:dyDescent="0.25">
      <c r="A141" s="21" t="s">
        <v>35</v>
      </c>
      <c r="B141" s="21"/>
      <c r="C141" s="29"/>
      <c r="D141" s="29"/>
      <c r="E141" s="29"/>
      <c r="F141" s="29"/>
      <c r="G141" s="29"/>
    </row>
    <row r="142" spans="1:7" ht="13.5" thickTop="1" x14ac:dyDescent="0.2">
      <c r="A142" s="30" t="s">
        <v>1</v>
      </c>
      <c r="B142" s="31" t="s">
        <v>2</v>
      </c>
      <c r="C142" s="31" t="s">
        <v>2</v>
      </c>
      <c r="D142" s="31" t="s">
        <v>7</v>
      </c>
      <c r="E142" s="31" t="s">
        <v>7</v>
      </c>
      <c r="F142" s="31" t="s">
        <v>5</v>
      </c>
      <c r="G142" s="32" t="s">
        <v>10</v>
      </c>
    </row>
    <row r="143" spans="1:7" ht="13.5" thickBot="1" x14ac:dyDescent="0.25">
      <c r="A143" s="33" t="s">
        <v>0</v>
      </c>
      <c r="B143" s="34" t="s">
        <v>3</v>
      </c>
      <c r="C143" s="34" t="s">
        <v>4</v>
      </c>
      <c r="D143" s="34" t="s">
        <v>8</v>
      </c>
      <c r="E143" s="34" t="s">
        <v>9</v>
      </c>
      <c r="F143" s="34" t="s">
        <v>6</v>
      </c>
      <c r="G143" s="35" t="s">
        <v>11</v>
      </c>
    </row>
    <row r="144" spans="1:7" ht="13.5" thickTop="1" x14ac:dyDescent="0.2">
      <c r="A144" s="23" t="s">
        <v>13</v>
      </c>
      <c r="B144" s="23">
        <v>3</v>
      </c>
      <c r="C144" s="23">
        <v>1</v>
      </c>
      <c r="D144" s="22">
        <v>270089</v>
      </c>
      <c r="E144" s="22">
        <v>207554.8</v>
      </c>
      <c r="F144" s="22">
        <f>SUM(D144-E144)</f>
        <v>62534.200000000012</v>
      </c>
      <c r="G144" s="22">
        <v>16258.89</v>
      </c>
    </row>
    <row r="145" spans="1:7" x14ac:dyDescent="0.2">
      <c r="A145" s="23" t="s">
        <v>14</v>
      </c>
      <c r="B145" s="23">
        <v>75</v>
      </c>
      <c r="C145" s="23">
        <v>2</v>
      </c>
      <c r="D145" s="22">
        <v>3423757.4</v>
      </c>
      <c r="E145" s="22">
        <v>2575688.25</v>
      </c>
      <c r="F145" s="22">
        <f>SUM(D145-E145)</f>
        <v>848069.14999999991</v>
      </c>
      <c r="G145" s="22">
        <v>275622.46999999997</v>
      </c>
    </row>
    <row r="146" spans="1:7" x14ac:dyDescent="0.2">
      <c r="A146" s="27" t="s">
        <v>15</v>
      </c>
      <c r="B146" s="27">
        <f t="shared" ref="B146:G146" si="17">SUM(B144:B145)</f>
        <v>78</v>
      </c>
      <c r="C146" s="27">
        <f t="shared" si="17"/>
        <v>3</v>
      </c>
      <c r="D146" s="28">
        <f t="shared" si="17"/>
        <v>3693846.4</v>
      </c>
      <c r="E146" s="28">
        <f t="shared" si="17"/>
        <v>2783243.05</v>
      </c>
      <c r="F146" s="28">
        <f t="shared" si="17"/>
        <v>910603.34999999986</v>
      </c>
      <c r="G146" s="28">
        <f t="shared" si="17"/>
        <v>291881.36</v>
      </c>
    </row>
    <row r="147" spans="1:7" x14ac:dyDescent="0.2">
      <c r="A147" s="29"/>
      <c r="B147" s="29"/>
      <c r="C147" s="29"/>
      <c r="D147" s="29"/>
      <c r="E147" s="29"/>
      <c r="F147" s="29"/>
      <c r="G147" s="29"/>
    </row>
    <row r="148" spans="1:7" ht="13.5" thickBot="1" x14ac:dyDescent="0.25">
      <c r="A148" s="21" t="s">
        <v>36</v>
      </c>
      <c r="B148" s="21"/>
      <c r="C148" s="29"/>
      <c r="D148" s="29"/>
      <c r="E148" s="29"/>
      <c r="F148" s="29"/>
      <c r="G148" s="29"/>
    </row>
    <row r="149" spans="1:7" ht="13.5" thickTop="1" x14ac:dyDescent="0.2">
      <c r="A149" s="30" t="s">
        <v>1</v>
      </c>
      <c r="B149" s="31" t="s">
        <v>2</v>
      </c>
      <c r="C149" s="31" t="s">
        <v>2</v>
      </c>
      <c r="D149" s="31" t="s">
        <v>7</v>
      </c>
      <c r="E149" s="31" t="s">
        <v>7</v>
      </c>
      <c r="F149" s="31" t="s">
        <v>5</v>
      </c>
      <c r="G149" s="32" t="s">
        <v>10</v>
      </c>
    </row>
    <row r="150" spans="1:7" ht="13.5" thickBot="1" x14ac:dyDescent="0.25">
      <c r="A150" s="33" t="s">
        <v>0</v>
      </c>
      <c r="B150" s="34" t="s">
        <v>3</v>
      </c>
      <c r="C150" s="34" t="s">
        <v>4</v>
      </c>
      <c r="D150" s="34" t="s">
        <v>8</v>
      </c>
      <c r="E150" s="34" t="s">
        <v>9</v>
      </c>
      <c r="F150" s="34" t="s">
        <v>6</v>
      </c>
      <c r="G150" s="35" t="s">
        <v>11</v>
      </c>
    </row>
    <row r="151" spans="1:7" ht="13.5" thickTop="1" x14ac:dyDescent="0.2">
      <c r="A151" s="23" t="s">
        <v>12</v>
      </c>
      <c r="B151" s="23">
        <v>79</v>
      </c>
      <c r="C151" s="23">
        <v>25</v>
      </c>
      <c r="D151" s="22">
        <v>2386579.4500000002</v>
      </c>
      <c r="E151" s="22">
        <v>1669004.2</v>
      </c>
      <c r="F151" s="22">
        <f>SUM(D151-E151)</f>
        <v>717575.25000000023</v>
      </c>
      <c r="G151" s="22">
        <v>186569.57</v>
      </c>
    </row>
    <row r="152" spans="1:7" x14ac:dyDescent="0.2">
      <c r="A152" s="23" t="s">
        <v>13</v>
      </c>
      <c r="B152" s="23">
        <v>92</v>
      </c>
      <c r="C152" s="23">
        <v>31</v>
      </c>
      <c r="D152" s="22">
        <v>2849839.95</v>
      </c>
      <c r="E152" s="22">
        <v>2004606.95</v>
      </c>
      <c r="F152" s="22">
        <f>SUM(D152-E152)</f>
        <v>845233.00000000023</v>
      </c>
      <c r="G152" s="22">
        <v>219760.58</v>
      </c>
    </row>
    <row r="153" spans="1:7" x14ac:dyDescent="0.2">
      <c r="A153" s="23" t="s">
        <v>17</v>
      </c>
      <c r="B153" s="23">
        <v>160</v>
      </c>
      <c r="C153" s="23">
        <v>2</v>
      </c>
      <c r="D153" s="22">
        <v>8860543.6500000004</v>
      </c>
      <c r="E153" s="22">
        <v>6636327.7000000002</v>
      </c>
      <c r="F153" s="22">
        <f>SUM(D153-E153)</f>
        <v>2224215.9500000002</v>
      </c>
      <c r="G153" s="22">
        <v>400358.87</v>
      </c>
    </row>
    <row r="154" spans="1:7" x14ac:dyDescent="0.2">
      <c r="A154" s="23" t="s">
        <v>14</v>
      </c>
      <c r="B154" s="23">
        <v>90</v>
      </c>
      <c r="C154" s="23">
        <v>2</v>
      </c>
      <c r="D154" s="22">
        <v>6434466.7999999998</v>
      </c>
      <c r="E154" s="22">
        <v>4706338.8</v>
      </c>
      <c r="F154" s="22">
        <f>SUM(D154-E154)</f>
        <v>1728128</v>
      </c>
      <c r="G154" s="22">
        <v>561641.6</v>
      </c>
    </row>
    <row r="155" spans="1:7" x14ac:dyDescent="0.2">
      <c r="A155" s="27" t="s">
        <v>15</v>
      </c>
      <c r="B155" s="27">
        <f t="shared" ref="B155:G155" si="18">SUM(B151:B154)</f>
        <v>421</v>
      </c>
      <c r="C155" s="27">
        <f t="shared" si="18"/>
        <v>60</v>
      </c>
      <c r="D155" s="28">
        <f t="shared" si="18"/>
        <v>20531429.850000001</v>
      </c>
      <c r="E155" s="28">
        <f t="shared" si="18"/>
        <v>15016277.649999999</v>
      </c>
      <c r="F155" s="28">
        <f t="shared" si="18"/>
        <v>5515152.2000000011</v>
      </c>
      <c r="G155" s="28">
        <f t="shared" si="18"/>
        <v>1368330.62</v>
      </c>
    </row>
    <row r="156" spans="1:7" x14ac:dyDescent="0.2">
      <c r="A156" s="23"/>
      <c r="B156" s="23"/>
      <c r="C156" s="23"/>
      <c r="D156" s="22"/>
      <c r="E156" s="22"/>
      <c r="F156" s="22"/>
      <c r="G156" s="22"/>
    </row>
    <row r="157" spans="1:7" ht="13.5" thickBot="1" x14ac:dyDescent="0.25">
      <c r="A157" s="21" t="s">
        <v>37</v>
      </c>
      <c r="B157" s="21"/>
      <c r="C157" s="29"/>
      <c r="D157" s="29"/>
      <c r="E157" s="29"/>
      <c r="F157" s="29"/>
      <c r="G157" s="29"/>
    </row>
    <row r="158" spans="1:7" ht="13.5" thickTop="1" x14ac:dyDescent="0.2">
      <c r="A158" s="30" t="s">
        <v>1</v>
      </c>
      <c r="B158" s="31" t="s">
        <v>2</v>
      </c>
      <c r="C158" s="31" t="s">
        <v>2</v>
      </c>
      <c r="D158" s="31" t="s">
        <v>7</v>
      </c>
      <c r="E158" s="31" t="s">
        <v>7</v>
      </c>
      <c r="F158" s="31" t="s">
        <v>5</v>
      </c>
      <c r="G158" s="32" t="s">
        <v>10</v>
      </c>
    </row>
    <row r="159" spans="1:7" ht="13.5" thickBot="1" x14ac:dyDescent="0.25">
      <c r="A159" s="33" t="s">
        <v>0</v>
      </c>
      <c r="B159" s="34" t="s">
        <v>3</v>
      </c>
      <c r="C159" s="34" t="s">
        <v>4</v>
      </c>
      <c r="D159" s="34" t="s">
        <v>8</v>
      </c>
      <c r="E159" s="34" t="s">
        <v>9</v>
      </c>
      <c r="F159" s="34" t="s">
        <v>6</v>
      </c>
      <c r="G159" s="35" t="s">
        <v>11</v>
      </c>
    </row>
    <row r="160" spans="1:7" ht="13.5" thickTop="1" x14ac:dyDescent="0.2">
      <c r="A160" s="23" t="s">
        <v>12</v>
      </c>
      <c r="B160" s="23">
        <v>30</v>
      </c>
      <c r="C160" s="23">
        <v>9</v>
      </c>
      <c r="D160" s="22">
        <v>1437824</v>
      </c>
      <c r="E160" s="22">
        <v>1017515.85</v>
      </c>
      <c r="F160" s="22">
        <f>SUM(D160-E160)</f>
        <v>420308.15</v>
      </c>
      <c r="G160" s="22">
        <v>109280.12</v>
      </c>
    </row>
    <row r="161" spans="1:7" x14ac:dyDescent="0.2">
      <c r="A161" s="23" t="s">
        <v>13</v>
      </c>
      <c r="B161" s="23">
        <v>26</v>
      </c>
      <c r="C161" s="23">
        <v>8</v>
      </c>
      <c r="D161" s="22">
        <v>950071</v>
      </c>
      <c r="E161" s="22">
        <v>719932.5</v>
      </c>
      <c r="F161" s="22">
        <f>SUM(D161-E161)</f>
        <v>230138.5</v>
      </c>
      <c r="G161" s="22">
        <v>59836.01</v>
      </c>
    </row>
    <row r="162" spans="1:7" x14ac:dyDescent="0.2">
      <c r="A162" s="23" t="s">
        <v>17</v>
      </c>
      <c r="B162" s="23">
        <v>129</v>
      </c>
      <c r="C162" s="23">
        <v>2</v>
      </c>
      <c r="D162" s="22">
        <v>5660187.7999999998</v>
      </c>
      <c r="E162" s="22">
        <v>4296088.3499999996</v>
      </c>
      <c r="F162" s="22">
        <f>SUM(D162-E162)</f>
        <v>1364099.4500000002</v>
      </c>
      <c r="G162" s="22">
        <v>245537.9</v>
      </c>
    </row>
    <row r="163" spans="1:7" x14ac:dyDescent="0.2">
      <c r="A163" s="23" t="s">
        <v>14</v>
      </c>
      <c r="B163" s="23">
        <v>71</v>
      </c>
      <c r="C163" s="23">
        <v>2</v>
      </c>
      <c r="D163" s="22">
        <v>4404457</v>
      </c>
      <c r="E163" s="22">
        <v>3192597.75</v>
      </c>
      <c r="F163" s="22">
        <f>SUM(D163-E163)</f>
        <v>1211859.25</v>
      </c>
      <c r="G163" s="22">
        <v>393854.26</v>
      </c>
    </row>
    <row r="164" spans="1:7" x14ac:dyDescent="0.2">
      <c r="A164" s="27" t="s">
        <v>15</v>
      </c>
      <c r="B164" s="27">
        <f t="shared" ref="B164:G164" si="19">SUM(B160:B163)</f>
        <v>256</v>
      </c>
      <c r="C164" s="27">
        <f t="shared" si="19"/>
        <v>21</v>
      </c>
      <c r="D164" s="28">
        <f t="shared" si="19"/>
        <v>12452539.800000001</v>
      </c>
      <c r="E164" s="28">
        <f>SUM(E160:E163)</f>
        <v>9226134.4499999993</v>
      </c>
      <c r="F164" s="28">
        <f t="shared" si="19"/>
        <v>3226405.35</v>
      </c>
      <c r="G164" s="28">
        <f t="shared" si="19"/>
        <v>808508.29</v>
      </c>
    </row>
    <row r="165" spans="1:7" x14ac:dyDescent="0.2">
      <c r="A165" s="29"/>
      <c r="B165" s="29"/>
      <c r="C165" s="29"/>
      <c r="D165" s="29"/>
      <c r="E165" s="29"/>
      <c r="F165" s="29"/>
      <c r="G165" s="29"/>
    </row>
    <row r="166" spans="1:7" ht="13.5" thickBot="1" x14ac:dyDescent="0.25">
      <c r="A166" s="21" t="s">
        <v>38</v>
      </c>
      <c r="B166" s="21"/>
      <c r="C166" s="29"/>
      <c r="D166" s="29"/>
      <c r="E166" s="29"/>
      <c r="F166" s="29"/>
      <c r="G166" s="29"/>
    </row>
    <row r="167" spans="1:7" ht="13.5" thickTop="1" x14ac:dyDescent="0.2">
      <c r="A167" s="30" t="s">
        <v>1</v>
      </c>
      <c r="B167" s="31" t="s">
        <v>2</v>
      </c>
      <c r="C167" s="31" t="s">
        <v>2</v>
      </c>
      <c r="D167" s="31" t="s">
        <v>7</v>
      </c>
      <c r="E167" s="31" t="s">
        <v>7</v>
      </c>
      <c r="F167" s="31" t="s">
        <v>5</v>
      </c>
      <c r="G167" s="32" t="s">
        <v>10</v>
      </c>
    </row>
    <row r="168" spans="1:7" ht="13.5" thickBot="1" x14ac:dyDescent="0.25">
      <c r="A168" s="33" t="s">
        <v>0</v>
      </c>
      <c r="B168" s="34" t="s">
        <v>3</v>
      </c>
      <c r="C168" s="34" t="s">
        <v>4</v>
      </c>
      <c r="D168" s="34" t="s">
        <v>8</v>
      </c>
      <c r="E168" s="34" t="s">
        <v>9</v>
      </c>
      <c r="F168" s="34" t="s">
        <v>6</v>
      </c>
      <c r="G168" s="35" t="s">
        <v>11</v>
      </c>
    </row>
    <row r="169" spans="1:7" ht="13.5" thickTop="1" x14ac:dyDescent="0.2">
      <c r="A169" s="23" t="s">
        <v>12</v>
      </c>
      <c r="B169" s="23">
        <v>15</v>
      </c>
      <c r="C169" s="23">
        <v>5</v>
      </c>
      <c r="D169" s="22">
        <v>507391.9</v>
      </c>
      <c r="E169" s="22">
        <v>383660.95</v>
      </c>
      <c r="F169" s="22">
        <f>SUM(D169-E169)</f>
        <v>123730.95000000001</v>
      </c>
      <c r="G169" s="22">
        <v>32170.05</v>
      </c>
    </row>
    <row r="170" spans="1:7" x14ac:dyDescent="0.2">
      <c r="A170" s="23" t="s">
        <v>14</v>
      </c>
      <c r="B170" s="23">
        <v>486</v>
      </c>
      <c r="C170" s="23">
        <v>10</v>
      </c>
      <c r="D170" s="22">
        <v>39023044.299999997</v>
      </c>
      <c r="E170" s="22">
        <v>29423113.399999999</v>
      </c>
      <c r="F170" s="22">
        <f>SUM(D170-E170)</f>
        <v>9599930.8999999985</v>
      </c>
      <c r="G170" s="22">
        <v>3119977.54</v>
      </c>
    </row>
    <row r="171" spans="1:7" x14ac:dyDescent="0.2">
      <c r="A171" s="27" t="s">
        <v>15</v>
      </c>
      <c r="B171" s="27">
        <f t="shared" ref="B171:G171" si="20">SUM(B169:B170)</f>
        <v>501</v>
      </c>
      <c r="C171" s="27">
        <f t="shared" si="20"/>
        <v>15</v>
      </c>
      <c r="D171" s="28">
        <f t="shared" si="20"/>
        <v>39530436.199999996</v>
      </c>
      <c r="E171" s="28">
        <f t="shared" si="20"/>
        <v>29806774.349999998</v>
      </c>
      <c r="F171" s="28">
        <f t="shared" si="20"/>
        <v>9723661.8499999978</v>
      </c>
      <c r="G171" s="28">
        <f t="shared" si="20"/>
        <v>3152147.59</v>
      </c>
    </row>
    <row r="172" spans="1:7" x14ac:dyDescent="0.2">
      <c r="A172" s="29"/>
      <c r="B172" s="29"/>
      <c r="C172" s="29"/>
      <c r="D172" s="29"/>
      <c r="E172" s="29"/>
      <c r="F172" s="29"/>
      <c r="G172" s="29"/>
    </row>
    <row r="173" spans="1:7" ht="13.5" thickBot="1" x14ac:dyDescent="0.25">
      <c r="A173" s="21" t="s">
        <v>39</v>
      </c>
      <c r="B173" s="21"/>
      <c r="C173" s="29"/>
      <c r="D173" s="29"/>
      <c r="E173" s="29"/>
      <c r="F173" s="29"/>
      <c r="G173" s="29"/>
    </row>
    <row r="174" spans="1:7" ht="13.5" thickTop="1" x14ac:dyDescent="0.2">
      <c r="A174" s="30" t="s">
        <v>1</v>
      </c>
      <c r="B174" s="31" t="s">
        <v>2</v>
      </c>
      <c r="C174" s="31" t="s">
        <v>2</v>
      </c>
      <c r="D174" s="31" t="s">
        <v>7</v>
      </c>
      <c r="E174" s="31" t="s">
        <v>7</v>
      </c>
      <c r="F174" s="31" t="s">
        <v>5</v>
      </c>
      <c r="G174" s="32" t="s">
        <v>10</v>
      </c>
    </row>
    <row r="175" spans="1:7" ht="13.5" thickBot="1" x14ac:dyDescent="0.25">
      <c r="A175" s="33" t="s">
        <v>0</v>
      </c>
      <c r="B175" s="34" t="s">
        <v>3</v>
      </c>
      <c r="C175" s="34" t="s">
        <v>4</v>
      </c>
      <c r="D175" s="34" t="s">
        <v>8</v>
      </c>
      <c r="E175" s="34" t="s">
        <v>9</v>
      </c>
      <c r="F175" s="34" t="s">
        <v>6</v>
      </c>
      <c r="G175" s="35" t="s">
        <v>11</v>
      </c>
    </row>
    <row r="176" spans="1:7" ht="13.5" thickTop="1" x14ac:dyDescent="0.2">
      <c r="A176" s="23" t="s">
        <v>12</v>
      </c>
      <c r="B176" s="23">
        <v>23</v>
      </c>
      <c r="C176" s="23">
        <v>7</v>
      </c>
      <c r="D176" s="22">
        <v>607014.35</v>
      </c>
      <c r="E176" s="22">
        <v>432015.95</v>
      </c>
      <c r="F176" s="22">
        <f>SUM(D176-E176)</f>
        <v>174998.39999999997</v>
      </c>
      <c r="G176" s="22">
        <v>45499.58</v>
      </c>
    </row>
    <row r="177" spans="1:7" x14ac:dyDescent="0.2">
      <c r="A177" s="23" t="s">
        <v>13</v>
      </c>
      <c r="B177" s="23">
        <v>8</v>
      </c>
      <c r="C177" s="23">
        <v>3</v>
      </c>
      <c r="D177" s="22">
        <v>232104</v>
      </c>
      <c r="E177" s="22">
        <v>159073.20000000001</v>
      </c>
      <c r="F177" s="22">
        <f>SUM(D177-E177)</f>
        <v>73030.799999999988</v>
      </c>
      <c r="G177" s="22">
        <v>18988.009999999998</v>
      </c>
    </row>
    <row r="178" spans="1:7" x14ac:dyDescent="0.2">
      <c r="A178" s="23" t="s">
        <v>14</v>
      </c>
      <c r="B178" s="23">
        <v>294</v>
      </c>
      <c r="C178" s="23">
        <v>7</v>
      </c>
      <c r="D178" s="22">
        <v>17168480.25</v>
      </c>
      <c r="E178" s="22">
        <v>12834151</v>
      </c>
      <c r="F178" s="22">
        <f>SUM(D178-E178)</f>
        <v>4334329.25</v>
      </c>
      <c r="G178" s="22">
        <v>1408657.01</v>
      </c>
    </row>
    <row r="179" spans="1:7" x14ac:dyDescent="0.2">
      <c r="A179" s="27" t="s">
        <v>15</v>
      </c>
      <c r="B179" s="27">
        <f t="shared" ref="B179:G179" si="21">SUM(B176:B178)</f>
        <v>325</v>
      </c>
      <c r="C179" s="27">
        <f t="shared" si="21"/>
        <v>17</v>
      </c>
      <c r="D179" s="28">
        <f t="shared" si="21"/>
        <v>18007598.600000001</v>
      </c>
      <c r="E179" s="28">
        <f t="shared" si="21"/>
        <v>13425240.15</v>
      </c>
      <c r="F179" s="28">
        <f t="shared" si="21"/>
        <v>4582358.45</v>
      </c>
      <c r="G179" s="28">
        <f t="shared" si="21"/>
        <v>1473144.6</v>
      </c>
    </row>
    <row r="180" spans="1:7" x14ac:dyDescent="0.2">
      <c r="A180" s="29"/>
      <c r="B180" s="29"/>
      <c r="C180" s="29"/>
      <c r="D180" s="29"/>
      <c r="E180" s="29"/>
      <c r="F180" s="29"/>
      <c r="G180" s="29"/>
    </row>
    <row r="181" spans="1:7" ht="13.5" thickBot="1" x14ac:dyDescent="0.25">
      <c r="A181" s="21" t="s">
        <v>40</v>
      </c>
      <c r="B181" s="21"/>
      <c r="C181" s="29"/>
      <c r="D181" s="29"/>
      <c r="E181" s="29"/>
      <c r="F181" s="29"/>
      <c r="G181" s="29"/>
    </row>
    <row r="182" spans="1:7" ht="13.5" thickTop="1" x14ac:dyDescent="0.2">
      <c r="A182" s="30" t="s">
        <v>1</v>
      </c>
      <c r="B182" s="31" t="s">
        <v>2</v>
      </c>
      <c r="C182" s="31" t="s">
        <v>2</v>
      </c>
      <c r="D182" s="31" t="s">
        <v>7</v>
      </c>
      <c r="E182" s="31" t="s">
        <v>7</v>
      </c>
      <c r="F182" s="31" t="s">
        <v>5</v>
      </c>
      <c r="G182" s="32" t="s">
        <v>10</v>
      </c>
    </row>
    <row r="183" spans="1:7" ht="13.5" thickBot="1" x14ac:dyDescent="0.25">
      <c r="A183" s="33" t="s">
        <v>0</v>
      </c>
      <c r="B183" s="34" t="s">
        <v>3</v>
      </c>
      <c r="C183" s="34" t="s">
        <v>4</v>
      </c>
      <c r="D183" s="34" t="s">
        <v>8</v>
      </c>
      <c r="E183" s="34" t="s">
        <v>9</v>
      </c>
      <c r="F183" s="34" t="s">
        <v>6</v>
      </c>
      <c r="G183" s="35" t="s">
        <v>11</v>
      </c>
    </row>
    <row r="184" spans="1:7" ht="13.5" thickTop="1" x14ac:dyDescent="0.2">
      <c r="A184" s="23" t="s">
        <v>12</v>
      </c>
      <c r="B184" s="23">
        <v>44</v>
      </c>
      <c r="C184" s="23">
        <v>14</v>
      </c>
      <c r="D184" s="22">
        <v>2265356.75</v>
      </c>
      <c r="E184" s="22">
        <v>1682055.75</v>
      </c>
      <c r="F184" s="22">
        <f>SUM(D184-E184)</f>
        <v>583301</v>
      </c>
      <c r="G184" s="22">
        <v>151658.26</v>
      </c>
    </row>
    <row r="185" spans="1:7" x14ac:dyDescent="0.2">
      <c r="A185" s="23" t="s">
        <v>13</v>
      </c>
      <c r="B185" s="23">
        <v>14</v>
      </c>
      <c r="C185" s="23">
        <v>5</v>
      </c>
      <c r="D185" s="22">
        <v>273351</v>
      </c>
      <c r="E185" s="22">
        <v>206043.75</v>
      </c>
      <c r="F185" s="22">
        <f>SUM(D185-E185)</f>
        <v>67307.25</v>
      </c>
      <c r="G185" s="22">
        <v>17499.89</v>
      </c>
    </row>
    <row r="186" spans="1:7" x14ac:dyDescent="0.2">
      <c r="A186" s="23" t="s">
        <v>17</v>
      </c>
      <c r="B186" s="23">
        <v>131</v>
      </c>
      <c r="C186" s="23">
        <v>2</v>
      </c>
      <c r="D186" s="22">
        <v>4334588.45</v>
      </c>
      <c r="E186" s="22">
        <v>3245881</v>
      </c>
      <c r="F186" s="22">
        <f>SUM(D186-E186)</f>
        <v>1088707.4500000002</v>
      </c>
      <c r="G186" s="22">
        <v>195967.34</v>
      </c>
    </row>
    <row r="187" spans="1:7" x14ac:dyDescent="0.2">
      <c r="A187" s="23" t="s">
        <v>14</v>
      </c>
      <c r="B187" s="23">
        <v>218</v>
      </c>
      <c r="C187" s="23">
        <v>6</v>
      </c>
      <c r="D187" s="22">
        <v>14506884.15</v>
      </c>
      <c r="E187" s="22">
        <v>10954648.9</v>
      </c>
      <c r="F187" s="22">
        <f>SUM(D187-E187)</f>
        <v>3552235.25</v>
      </c>
      <c r="G187" s="22">
        <v>1154476.46</v>
      </c>
    </row>
    <row r="188" spans="1:7" x14ac:dyDescent="0.2">
      <c r="A188" s="27" t="s">
        <v>15</v>
      </c>
      <c r="B188" s="27">
        <f t="shared" ref="B188:G188" si="22">SUM(B184:B187)</f>
        <v>407</v>
      </c>
      <c r="C188" s="27">
        <f t="shared" si="22"/>
        <v>27</v>
      </c>
      <c r="D188" s="28">
        <f t="shared" si="22"/>
        <v>21380180.350000001</v>
      </c>
      <c r="E188" s="28">
        <f t="shared" si="22"/>
        <v>16088629.4</v>
      </c>
      <c r="F188" s="28">
        <f t="shared" si="22"/>
        <v>5291550.95</v>
      </c>
      <c r="G188" s="28">
        <f t="shared" si="22"/>
        <v>1519601.95</v>
      </c>
    </row>
    <row r="189" spans="1:7" x14ac:dyDescent="0.2">
      <c r="A189" s="29"/>
      <c r="B189" s="29"/>
      <c r="C189" s="29"/>
      <c r="D189" s="29"/>
      <c r="E189" s="29"/>
      <c r="F189" s="29"/>
      <c r="G189" s="29"/>
    </row>
    <row r="190" spans="1:7" ht="13.5" thickBot="1" x14ac:dyDescent="0.25">
      <c r="A190" s="21" t="s">
        <v>41</v>
      </c>
      <c r="B190" s="21"/>
      <c r="C190" s="29"/>
      <c r="D190" s="29"/>
      <c r="E190" s="29"/>
      <c r="F190" s="29"/>
      <c r="G190" s="29"/>
    </row>
    <row r="191" spans="1:7" ht="13.5" thickTop="1" x14ac:dyDescent="0.2">
      <c r="A191" s="30"/>
      <c r="B191" s="31" t="s">
        <v>2</v>
      </c>
      <c r="C191" s="31" t="s">
        <v>2</v>
      </c>
      <c r="D191" s="31" t="s">
        <v>7</v>
      </c>
      <c r="E191" s="31" t="s">
        <v>7</v>
      </c>
      <c r="F191" s="31" t="s">
        <v>5</v>
      </c>
      <c r="G191" s="32" t="s">
        <v>10</v>
      </c>
    </row>
    <row r="192" spans="1:7" ht="13.5" thickBot="1" x14ac:dyDescent="0.25">
      <c r="A192" s="33" t="s">
        <v>0</v>
      </c>
      <c r="B192" s="34" t="s">
        <v>3</v>
      </c>
      <c r="C192" s="34" t="s">
        <v>4</v>
      </c>
      <c r="D192" s="34" t="s">
        <v>8</v>
      </c>
      <c r="E192" s="34" t="s">
        <v>9</v>
      </c>
      <c r="F192" s="34" t="s">
        <v>6</v>
      </c>
      <c r="G192" s="35" t="s">
        <v>11</v>
      </c>
    </row>
    <row r="193" spans="1:7" ht="13.5" thickTop="1" x14ac:dyDescent="0.2">
      <c r="A193" s="23" t="s">
        <v>12</v>
      </c>
      <c r="B193" s="23">
        <v>88</v>
      </c>
      <c r="C193" s="23">
        <v>28</v>
      </c>
      <c r="D193" s="22">
        <v>3043368</v>
      </c>
      <c r="E193" s="22">
        <v>2164533.35</v>
      </c>
      <c r="F193" s="22">
        <f>SUM(D193-E193)</f>
        <v>878834.64999999991</v>
      </c>
      <c r="G193" s="22">
        <v>228497.01</v>
      </c>
    </row>
    <row r="194" spans="1:7" x14ac:dyDescent="0.2">
      <c r="A194" s="23" t="s">
        <v>13</v>
      </c>
      <c r="B194" s="23">
        <v>28</v>
      </c>
      <c r="C194" s="23">
        <v>9</v>
      </c>
      <c r="D194" s="22">
        <v>1239745.6499999999</v>
      </c>
      <c r="E194" s="22">
        <v>916660.8</v>
      </c>
      <c r="F194" s="22">
        <f>SUM(D194-E194)</f>
        <v>323084.84999999986</v>
      </c>
      <c r="G194" s="22">
        <v>84002.06</v>
      </c>
    </row>
    <row r="195" spans="1:7" x14ac:dyDescent="0.2">
      <c r="A195" s="23" t="s">
        <v>14</v>
      </c>
      <c r="B195" s="23">
        <v>399</v>
      </c>
      <c r="C195" s="23">
        <v>10</v>
      </c>
      <c r="D195" s="22">
        <v>24627631.699999999</v>
      </c>
      <c r="E195" s="22">
        <v>18059321.050000001</v>
      </c>
      <c r="F195" s="22">
        <f>SUM(D195-E195)</f>
        <v>6568310.6499999985</v>
      </c>
      <c r="G195" s="22">
        <v>2134700.96</v>
      </c>
    </row>
    <row r="196" spans="1:7" x14ac:dyDescent="0.2">
      <c r="A196" s="27" t="s">
        <v>15</v>
      </c>
      <c r="B196" s="27">
        <f t="shared" ref="B196:G196" si="23">SUM(B193:B195)</f>
        <v>515</v>
      </c>
      <c r="C196" s="27">
        <f t="shared" si="23"/>
        <v>47</v>
      </c>
      <c r="D196" s="28">
        <f t="shared" si="23"/>
        <v>28910745.350000001</v>
      </c>
      <c r="E196" s="28">
        <f t="shared" si="23"/>
        <v>21140515.200000003</v>
      </c>
      <c r="F196" s="28">
        <f t="shared" si="23"/>
        <v>7770230.1499999985</v>
      </c>
      <c r="G196" s="28">
        <f t="shared" si="23"/>
        <v>2447200.0299999998</v>
      </c>
    </row>
    <row r="197" spans="1:7" x14ac:dyDescent="0.2">
      <c r="A197" s="29"/>
      <c r="B197" s="29"/>
      <c r="C197" s="29"/>
      <c r="D197" s="29"/>
      <c r="E197" s="29"/>
      <c r="F197" s="29"/>
      <c r="G197" s="29"/>
    </row>
    <row r="198" spans="1:7" ht="13.5" thickBot="1" x14ac:dyDescent="0.25">
      <c r="A198" s="21" t="s">
        <v>42</v>
      </c>
      <c r="B198" s="21"/>
      <c r="C198" s="29"/>
      <c r="D198" s="29"/>
      <c r="E198" s="29"/>
      <c r="F198" s="29"/>
      <c r="G198" s="29"/>
    </row>
    <row r="199" spans="1:7" ht="13.5" thickTop="1" x14ac:dyDescent="0.2">
      <c r="A199" s="30" t="s">
        <v>1</v>
      </c>
      <c r="B199" s="31" t="s">
        <v>2</v>
      </c>
      <c r="C199" s="31" t="s">
        <v>2</v>
      </c>
      <c r="D199" s="31" t="s">
        <v>7</v>
      </c>
      <c r="E199" s="31" t="s">
        <v>7</v>
      </c>
      <c r="F199" s="31" t="s">
        <v>5</v>
      </c>
      <c r="G199" s="32" t="s">
        <v>10</v>
      </c>
    </row>
    <row r="200" spans="1:7" ht="13.5" thickBot="1" x14ac:dyDescent="0.25">
      <c r="A200" s="33" t="s">
        <v>0</v>
      </c>
      <c r="B200" s="34" t="s">
        <v>3</v>
      </c>
      <c r="C200" s="34" t="s">
        <v>4</v>
      </c>
      <c r="D200" s="34" t="s">
        <v>8</v>
      </c>
      <c r="E200" s="34" t="s">
        <v>9</v>
      </c>
      <c r="F200" s="34" t="s">
        <v>6</v>
      </c>
      <c r="G200" s="35" t="s">
        <v>11</v>
      </c>
    </row>
    <row r="201" spans="1:7" ht="13.5" thickTop="1" x14ac:dyDescent="0.2">
      <c r="A201" s="23" t="s">
        <v>12</v>
      </c>
      <c r="B201" s="23">
        <v>105</v>
      </c>
      <c r="C201" s="23">
        <v>33</v>
      </c>
      <c r="D201" s="22">
        <v>3663019</v>
      </c>
      <c r="E201" s="22">
        <v>2717850.95</v>
      </c>
      <c r="F201" s="22">
        <f>SUM(D201-E201)</f>
        <v>945168.04999999981</v>
      </c>
      <c r="G201" s="22">
        <v>245743.69</v>
      </c>
    </row>
    <row r="202" spans="1:7" x14ac:dyDescent="0.2">
      <c r="A202" s="23" t="s">
        <v>13</v>
      </c>
      <c r="B202" s="23">
        <v>37</v>
      </c>
      <c r="C202" s="23">
        <v>12</v>
      </c>
      <c r="D202" s="22">
        <v>1021921.45</v>
      </c>
      <c r="E202" s="22">
        <v>732638.15</v>
      </c>
      <c r="F202" s="22">
        <f>SUM(D202-E202)</f>
        <v>289283.29999999993</v>
      </c>
      <c r="G202" s="22">
        <v>75213.66</v>
      </c>
    </row>
    <row r="203" spans="1:7" x14ac:dyDescent="0.2">
      <c r="A203" s="23" t="s">
        <v>17</v>
      </c>
      <c r="B203" s="23">
        <v>71</v>
      </c>
      <c r="C203" s="23">
        <v>2</v>
      </c>
      <c r="D203" s="22">
        <v>2022466</v>
      </c>
      <c r="E203" s="22">
        <v>1510220.3</v>
      </c>
      <c r="F203" s="22">
        <f>SUM(D203-E203)</f>
        <v>512245.69999999995</v>
      </c>
      <c r="G203" s="22">
        <v>92204.23</v>
      </c>
    </row>
    <row r="204" spans="1:7" x14ac:dyDescent="0.2">
      <c r="A204" s="23" t="s">
        <v>14</v>
      </c>
      <c r="B204" s="23">
        <v>697</v>
      </c>
      <c r="C204" s="23">
        <v>16</v>
      </c>
      <c r="D204" s="22">
        <v>64386888.5</v>
      </c>
      <c r="E204" s="22">
        <v>48087079</v>
      </c>
      <c r="F204" s="22">
        <f>SUM(D204-E204)</f>
        <v>16299809.5</v>
      </c>
      <c r="G204" s="22">
        <v>5297438.09</v>
      </c>
    </row>
    <row r="205" spans="1:7" x14ac:dyDescent="0.2">
      <c r="A205" s="27" t="s">
        <v>15</v>
      </c>
      <c r="B205" s="27">
        <f t="shared" ref="B205:G205" si="24">SUM(B201:B204)</f>
        <v>910</v>
      </c>
      <c r="C205" s="27">
        <f t="shared" si="24"/>
        <v>63</v>
      </c>
      <c r="D205" s="28">
        <f t="shared" si="24"/>
        <v>71094294.950000003</v>
      </c>
      <c r="E205" s="28">
        <f t="shared" si="24"/>
        <v>53047788.399999999</v>
      </c>
      <c r="F205" s="28">
        <f t="shared" si="24"/>
        <v>18046506.550000001</v>
      </c>
      <c r="G205" s="28">
        <f t="shared" si="24"/>
        <v>5710599.6699999999</v>
      </c>
    </row>
    <row r="206" spans="1:7" x14ac:dyDescent="0.2">
      <c r="A206" s="29"/>
      <c r="B206" s="29"/>
      <c r="C206" s="29"/>
      <c r="D206" s="29"/>
      <c r="E206" s="29"/>
      <c r="F206" s="29"/>
      <c r="G206" s="29"/>
    </row>
    <row r="207" spans="1:7" ht="13.5" thickBot="1" x14ac:dyDescent="0.25">
      <c r="A207" s="21" t="s">
        <v>43</v>
      </c>
      <c r="B207" s="21"/>
      <c r="C207" s="29"/>
      <c r="D207" s="29"/>
      <c r="E207" s="29"/>
      <c r="F207" s="29"/>
      <c r="G207" s="29"/>
    </row>
    <row r="208" spans="1:7" ht="13.5" thickTop="1" x14ac:dyDescent="0.2">
      <c r="A208" s="30" t="s">
        <v>1</v>
      </c>
      <c r="B208" s="31" t="s">
        <v>2</v>
      </c>
      <c r="C208" s="31" t="s">
        <v>2</v>
      </c>
      <c r="D208" s="31" t="s">
        <v>7</v>
      </c>
      <c r="E208" s="31" t="s">
        <v>7</v>
      </c>
      <c r="F208" s="31" t="s">
        <v>5</v>
      </c>
      <c r="G208" s="32" t="s">
        <v>10</v>
      </c>
    </row>
    <row r="209" spans="1:7" ht="13.5" thickBot="1" x14ac:dyDescent="0.25">
      <c r="A209" s="33" t="s">
        <v>0</v>
      </c>
      <c r="B209" s="34" t="s">
        <v>3</v>
      </c>
      <c r="C209" s="34" t="s">
        <v>4</v>
      </c>
      <c r="D209" s="34" t="s">
        <v>8</v>
      </c>
      <c r="E209" s="34" t="s">
        <v>9</v>
      </c>
      <c r="F209" s="34" t="s">
        <v>6</v>
      </c>
      <c r="G209" s="35" t="s">
        <v>11</v>
      </c>
    </row>
    <row r="210" spans="1:7" ht="13.5" thickTop="1" x14ac:dyDescent="0.2">
      <c r="A210" s="23" t="s">
        <v>12</v>
      </c>
      <c r="B210" s="23">
        <v>84</v>
      </c>
      <c r="C210" s="23">
        <v>27</v>
      </c>
      <c r="D210" s="22">
        <v>3124596</v>
      </c>
      <c r="E210" s="22">
        <v>2270501.1</v>
      </c>
      <c r="F210" s="22">
        <f>SUM(D210-E210)</f>
        <v>854094.89999999991</v>
      </c>
      <c r="G210" s="22">
        <v>222064.67</v>
      </c>
    </row>
    <row r="211" spans="1:7" x14ac:dyDescent="0.2">
      <c r="A211" s="23" t="s">
        <v>13</v>
      </c>
      <c r="B211" s="23">
        <v>15</v>
      </c>
      <c r="C211" s="23">
        <v>5</v>
      </c>
      <c r="D211" s="22">
        <v>161393</v>
      </c>
      <c r="E211" s="22">
        <v>130233.5</v>
      </c>
      <c r="F211" s="22">
        <f>SUM(D211-E211)</f>
        <v>31159.5</v>
      </c>
      <c r="G211" s="22">
        <v>8101.47</v>
      </c>
    </row>
    <row r="212" spans="1:7" x14ac:dyDescent="0.2">
      <c r="A212" s="23" t="s">
        <v>16</v>
      </c>
      <c r="B212" s="23">
        <v>6</v>
      </c>
      <c r="C212" s="23">
        <v>2</v>
      </c>
      <c r="D212" s="22">
        <v>70366</v>
      </c>
      <c r="E212" s="22">
        <v>45273</v>
      </c>
      <c r="F212" s="22">
        <f>SUM(D212-E212)</f>
        <v>25093</v>
      </c>
      <c r="G212" s="22">
        <v>6524.18</v>
      </c>
    </row>
    <row r="213" spans="1:7" x14ac:dyDescent="0.2">
      <c r="A213" s="23" t="s">
        <v>14</v>
      </c>
      <c r="B213" s="23">
        <v>194</v>
      </c>
      <c r="C213" s="23">
        <v>5</v>
      </c>
      <c r="D213" s="22">
        <v>9995136</v>
      </c>
      <c r="E213" s="22">
        <v>7364267.0999999996</v>
      </c>
      <c r="F213" s="22">
        <f>SUM(D213-E213)</f>
        <v>2630868.9000000004</v>
      </c>
      <c r="G213" s="22">
        <v>855032.39</v>
      </c>
    </row>
    <row r="214" spans="1:7" x14ac:dyDescent="0.2">
      <c r="A214" s="27" t="s">
        <v>15</v>
      </c>
      <c r="B214" s="27">
        <f t="shared" ref="B214" si="25">SUM(B209:B213)</f>
        <v>299</v>
      </c>
      <c r="C214" s="27">
        <f t="shared" ref="C214:G214" si="26">SUM(C210:C213)</f>
        <v>39</v>
      </c>
      <c r="D214" s="28">
        <f t="shared" si="26"/>
        <v>13351491</v>
      </c>
      <c r="E214" s="28">
        <f t="shared" si="26"/>
        <v>9810274.6999999993</v>
      </c>
      <c r="F214" s="28">
        <f t="shared" si="26"/>
        <v>3541216.3000000003</v>
      </c>
      <c r="G214" s="28">
        <f t="shared" si="26"/>
        <v>1091722.71</v>
      </c>
    </row>
    <row r="215" spans="1:7" x14ac:dyDescent="0.2">
      <c r="A215" s="29"/>
      <c r="B215" s="29"/>
      <c r="C215" s="29"/>
      <c r="D215" s="29"/>
      <c r="E215" s="29"/>
      <c r="F215" s="29"/>
      <c r="G215" s="29"/>
    </row>
    <row r="216" spans="1:7" ht="13.5" thickBot="1" x14ac:dyDescent="0.25">
      <c r="A216" s="21" t="s">
        <v>44</v>
      </c>
      <c r="B216" s="21"/>
      <c r="C216" s="29"/>
      <c r="D216" s="29"/>
      <c r="E216" s="29"/>
      <c r="F216" s="29"/>
      <c r="G216" s="29"/>
    </row>
    <row r="217" spans="1:7" ht="13.5" thickTop="1" x14ac:dyDescent="0.2">
      <c r="A217" s="30" t="s">
        <v>1</v>
      </c>
      <c r="B217" s="31" t="s">
        <v>2</v>
      </c>
      <c r="C217" s="31" t="s">
        <v>2</v>
      </c>
      <c r="D217" s="31" t="s">
        <v>7</v>
      </c>
      <c r="E217" s="31" t="s">
        <v>7</v>
      </c>
      <c r="F217" s="31" t="s">
        <v>5</v>
      </c>
      <c r="G217" s="32" t="s">
        <v>10</v>
      </c>
    </row>
    <row r="218" spans="1:7" ht="13.5" thickBot="1" x14ac:dyDescent="0.25">
      <c r="A218" s="33" t="s">
        <v>0</v>
      </c>
      <c r="B218" s="34" t="s">
        <v>3</v>
      </c>
      <c r="C218" s="34" t="s">
        <v>4</v>
      </c>
      <c r="D218" s="34" t="s">
        <v>8</v>
      </c>
      <c r="E218" s="34" t="s">
        <v>9</v>
      </c>
      <c r="F218" s="34" t="s">
        <v>6</v>
      </c>
      <c r="G218" s="35" t="s">
        <v>11</v>
      </c>
    </row>
    <row r="219" spans="1:7" ht="13.5" thickTop="1" x14ac:dyDescent="0.2">
      <c r="A219" s="23" t="s">
        <v>12</v>
      </c>
      <c r="B219" s="23">
        <v>6</v>
      </c>
      <c r="C219" s="23">
        <v>2</v>
      </c>
      <c r="D219" s="22">
        <v>275437</v>
      </c>
      <c r="E219" s="22">
        <v>198907.9</v>
      </c>
      <c r="F219" s="22">
        <f>SUM(D219-E219)</f>
        <v>76529.100000000006</v>
      </c>
      <c r="G219" s="22">
        <v>19897.57</v>
      </c>
    </row>
    <row r="220" spans="1:7" x14ac:dyDescent="0.2">
      <c r="A220" s="23" t="s">
        <v>13</v>
      </c>
      <c r="B220" s="23">
        <v>17</v>
      </c>
      <c r="C220" s="23">
        <v>5</v>
      </c>
      <c r="D220" s="22">
        <v>713059.85</v>
      </c>
      <c r="E220" s="22">
        <v>548742.15</v>
      </c>
      <c r="F220" s="22">
        <f>SUM(D220-E220)</f>
        <v>164317.69999999995</v>
      </c>
      <c r="G220" s="22">
        <v>42722.6</v>
      </c>
    </row>
    <row r="221" spans="1:7" x14ac:dyDescent="0.2">
      <c r="A221" s="27" t="s">
        <v>15</v>
      </c>
      <c r="B221" s="27">
        <f t="shared" ref="B221:G221" si="27">SUM(B219:B220)</f>
        <v>23</v>
      </c>
      <c r="C221" s="27">
        <f t="shared" si="27"/>
        <v>7</v>
      </c>
      <c r="D221" s="28">
        <f t="shared" si="27"/>
        <v>988496.85</v>
      </c>
      <c r="E221" s="28">
        <f t="shared" si="27"/>
        <v>747650.05</v>
      </c>
      <c r="F221" s="28">
        <f t="shared" si="27"/>
        <v>240846.79999999996</v>
      </c>
      <c r="G221" s="28">
        <f t="shared" si="27"/>
        <v>62620.17</v>
      </c>
    </row>
    <row r="222" spans="1:7" x14ac:dyDescent="0.2">
      <c r="A222" s="29"/>
      <c r="B222" s="29"/>
      <c r="C222" s="29"/>
      <c r="D222" s="29"/>
      <c r="E222" s="29"/>
      <c r="F222" s="29"/>
      <c r="G222" s="29"/>
    </row>
    <row r="223" spans="1:7" ht="13.5" thickBot="1" x14ac:dyDescent="0.25">
      <c r="A223" s="21" t="s">
        <v>45</v>
      </c>
      <c r="B223" s="21"/>
      <c r="C223" s="29"/>
      <c r="D223" s="29"/>
      <c r="E223" s="29"/>
      <c r="F223" s="29"/>
      <c r="G223" s="29"/>
    </row>
    <row r="224" spans="1:7" ht="13.5" thickTop="1" x14ac:dyDescent="0.2">
      <c r="A224" s="30" t="s">
        <v>1</v>
      </c>
      <c r="B224" s="31" t="s">
        <v>2</v>
      </c>
      <c r="C224" s="31" t="s">
        <v>2</v>
      </c>
      <c r="D224" s="31" t="s">
        <v>7</v>
      </c>
      <c r="E224" s="31" t="s">
        <v>7</v>
      </c>
      <c r="F224" s="31" t="s">
        <v>5</v>
      </c>
      <c r="G224" s="32" t="s">
        <v>10</v>
      </c>
    </row>
    <row r="225" spans="1:7" ht="13.5" thickBot="1" x14ac:dyDescent="0.25">
      <c r="A225" s="33" t="s">
        <v>0</v>
      </c>
      <c r="B225" s="34" t="s">
        <v>3</v>
      </c>
      <c r="C225" s="34" t="s">
        <v>4</v>
      </c>
      <c r="D225" s="34" t="s">
        <v>8</v>
      </c>
      <c r="E225" s="34" t="s">
        <v>9</v>
      </c>
      <c r="F225" s="34" t="s">
        <v>6</v>
      </c>
      <c r="G225" s="35" t="s">
        <v>11</v>
      </c>
    </row>
    <row r="226" spans="1:7" ht="13.5" thickTop="1" x14ac:dyDescent="0.2">
      <c r="A226" s="23" t="s">
        <v>12</v>
      </c>
      <c r="B226" s="23">
        <v>170</v>
      </c>
      <c r="C226" s="23">
        <v>52</v>
      </c>
      <c r="D226" s="22">
        <v>6249221.5999999996</v>
      </c>
      <c r="E226" s="22">
        <v>4518240.2</v>
      </c>
      <c r="F226" s="22">
        <f>SUM(D226-E226)</f>
        <v>1730981.3999999994</v>
      </c>
      <c r="G226" s="22">
        <v>450055.16</v>
      </c>
    </row>
    <row r="227" spans="1:7" x14ac:dyDescent="0.2">
      <c r="A227" s="23" t="s">
        <v>13</v>
      </c>
      <c r="B227" s="23">
        <v>88</v>
      </c>
      <c r="C227" s="23">
        <v>28</v>
      </c>
      <c r="D227" s="22">
        <v>3143824</v>
      </c>
      <c r="E227" s="22">
        <v>2282108.2999999998</v>
      </c>
      <c r="F227" s="22">
        <f>SUM(D227-E227)</f>
        <v>861715.70000000019</v>
      </c>
      <c r="G227" s="22">
        <v>224046.07999999999</v>
      </c>
    </row>
    <row r="228" spans="1:7" x14ac:dyDescent="0.2">
      <c r="A228" s="23" t="s">
        <v>17</v>
      </c>
      <c r="B228" s="23">
        <v>68</v>
      </c>
      <c r="C228" s="23">
        <v>1</v>
      </c>
      <c r="D228" s="22">
        <v>4036941.1</v>
      </c>
      <c r="E228" s="22">
        <v>2999765.85</v>
      </c>
      <c r="F228" s="22">
        <f>SUM(D228-E228)</f>
        <v>1037175.25</v>
      </c>
      <c r="G228" s="22">
        <v>186691.55</v>
      </c>
    </row>
    <row r="229" spans="1:7" x14ac:dyDescent="0.2">
      <c r="A229" s="23" t="s">
        <v>14</v>
      </c>
      <c r="B229" s="23">
        <v>521</v>
      </c>
      <c r="C229" s="23">
        <v>12</v>
      </c>
      <c r="D229" s="22">
        <v>41962442.899999999</v>
      </c>
      <c r="E229" s="22">
        <v>31464731.350000001</v>
      </c>
      <c r="F229" s="22">
        <f>SUM(D229-E229)</f>
        <v>10497711.549999997</v>
      </c>
      <c r="G229" s="22">
        <v>3411756.25</v>
      </c>
    </row>
    <row r="230" spans="1:7" x14ac:dyDescent="0.2">
      <c r="A230" s="27" t="s">
        <v>15</v>
      </c>
      <c r="B230" s="27">
        <f t="shared" ref="B230:G230" si="28">SUM(B226:B229)</f>
        <v>847</v>
      </c>
      <c r="C230" s="27">
        <f t="shared" si="28"/>
        <v>93</v>
      </c>
      <c r="D230" s="28">
        <f t="shared" si="28"/>
        <v>55392429.599999994</v>
      </c>
      <c r="E230" s="28">
        <f t="shared" si="28"/>
        <v>41264845.700000003</v>
      </c>
      <c r="F230" s="28">
        <f t="shared" si="28"/>
        <v>14127583.899999997</v>
      </c>
      <c r="G230" s="28">
        <f t="shared" si="28"/>
        <v>4272549.04</v>
      </c>
    </row>
    <row r="231" spans="1:7" x14ac:dyDescent="0.2">
      <c r="A231" s="29"/>
      <c r="B231" s="29"/>
      <c r="C231" s="29"/>
      <c r="D231" s="29"/>
      <c r="E231" s="29"/>
      <c r="F231" s="29"/>
      <c r="G231" s="29"/>
    </row>
    <row r="232" spans="1:7" ht="13.5" thickBot="1" x14ac:dyDescent="0.25">
      <c r="A232" s="21" t="s">
        <v>46</v>
      </c>
      <c r="B232" s="21"/>
      <c r="C232" s="29"/>
      <c r="D232" s="29"/>
      <c r="E232" s="29"/>
      <c r="F232" s="29"/>
      <c r="G232" s="29"/>
    </row>
    <row r="233" spans="1:7" ht="13.5" thickTop="1" x14ac:dyDescent="0.2">
      <c r="A233" s="30" t="s">
        <v>1</v>
      </c>
      <c r="B233" s="31" t="s">
        <v>2</v>
      </c>
      <c r="C233" s="31" t="s">
        <v>2</v>
      </c>
      <c r="D233" s="31" t="s">
        <v>7</v>
      </c>
      <c r="E233" s="31" t="s">
        <v>7</v>
      </c>
      <c r="F233" s="31" t="s">
        <v>5</v>
      </c>
      <c r="G233" s="32" t="s">
        <v>10</v>
      </c>
    </row>
    <row r="234" spans="1:7" ht="13.5" thickBot="1" x14ac:dyDescent="0.25">
      <c r="A234" s="33" t="s">
        <v>0</v>
      </c>
      <c r="B234" s="34" t="s">
        <v>3</v>
      </c>
      <c r="C234" s="34" t="s">
        <v>4</v>
      </c>
      <c r="D234" s="34" t="s">
        <v>8</v>
      </c>
      <c r="E234" s="34" t="s">
        <v>9</v>
      </c>
      <c r="F234" s="34" t="s">
        <v>6</v>
      </c>
      <c r="G234" s="35" t="s">
        <v>11</v>
      </c>
    </row>
    <row r="235" spans="1:7" ht="13.5" thickTop="1" x14ac:dyDescent="0.2">
      <c r="A235" s="23" t="s">
        <v>12</v>
      </c>
      <c r="B235" s="23">
        <v>24</v>
      </c>
      <c r="C235" s="23">
        <v>8</v>
      </c>
      <c r="D235" s="22">
        <v>1000879</v>
      </c>
      <c r="E235" s="22">
        <v>708730.4</v>
      </c>
      <c r="F235" s="22">
        <f>SUM(D235-E235)</f>
        <v>292148.59999999998</v>
      </c>
      <c r="G235" s="22">
        <v>75958.64</v>
      </c>
    </row>
    <row r="236" spans="1:7" x14ac:dyDescent="0.2">
      <c r="A236" s="23" t="s">
        <v>13</v>
      </c>
      <c r="B236" s="23">
        <v>6</v>
      </c>
      <c r="C236" s="23">
        <v>2</v>
      </c>
      <c r="D236" s="22">
        <v>299057.8</v>
      </c>
      <c r="E236" s="22">
        <v>219706.15</v>
      </c>
      <c r="F236" s="22">
        <f>SUM(D236-E236)</f>
        <v>79351.649999999994</v>
      </c>
      <c r="G236" s="22">
        <v>20631.43</v>
      </c>
    </row>
    <row r="237" spans="1:7" x14ac:dyDescent="0.2">
      <c r="A237" s="23" t="s">
        <v>14</v>
      </c>
      <c r="B237" s="23">
        <v>333</v>
      </c>
      <c r="C237" s="23">
        <v>9</v>
      </c>
      <c r="D237" s="22">
        <v>23079835</v>
      </c>
      <c r="E237" s="22">
        <v>17233867.050000001</v>
      </c>
      <c r="F237" s="22">
        <f>SUM(D237-E237)</f>
        <v>5845967.9499999993</v>
      </c>
      <c r="G237" s="22">
        <v>1899939.58</v>
      </c>
    </row>
    <row r="238" spans="1:7" x14ac:dyDescent="0.2">
      <c r="A238" s="27" t="s">
        <v>15</v>
      </c>
      <c r="B238" s="27">
        <f t="shared" ref="B238:G238" si="29">SUM(B235:B237)</f>
        <v>363</v>
      </c>
      <c r="C238" s="27">
        <f t="shared" si="29"/>
        <v>19</v>
      </c>
      <c r="D238" s="28">
        <f t="shared" si="29"/>
        <v>24379771.800000001</v>
      </c>
      <c r="E238" s="28">
        <f t="shared" si="29"/>
        <v>18162303.600000001</v>
      </c>
      <c r="F238" s="28">
        <f t="shared" si="29"/>
        <v>6217468.1999999993</v>
      </c>
      <c r="G238" s="28">
        <f t="shared" si="29"/>
        <v>1996529.6500000001</v>
      </c>
    </row>
    <row r="239" spans="1:7" x14ac:dyDescent="0.2">
      <c r="A239" s="29"/>
      <c r="B239" s="29"/>
      <c r="C239" s="29"/>
      <c r="D239" s="29"/>
      <c r="E239" s="29"/>
      <c r="F239" s="29"/>
      <c r="G239" s="29"/>
    </row>
    <row r="240" spans="1:7" ht="13.5" thickBot="1" x14ac:dyDescent="0.25">
      <c r="A240" s="21" t="s">
        <v>47</v>
      </c>
      <c r="B240" s="21"/>
      <c r="C240" s="29"/>
      <c r="D240" s="29"/>
      <c r="E240" s="29"/>
      <c r="F240" s="29"/>
      <c r="G240" s="29"/>
    </row>
    <row r="241" spans="1:7" ht="13.5" thickTop="1" x14ac:dyDescent="0.2">
      <c r="A241" s="30" t="s">
        <v>1</v>
      </c>
      <c r="B241" s="31" t="s">
        <v>2</v>
      </c>
      <c r="C241" s="31" t="s">
        <v>2</v>
      </c>
      <c r="D241" s="31" t="s">
        <v>7</v>
      </c>
      <c r="E241" s="31" t="s">
        <v>7</v>
      </c>
      <c r="F241" s="31" t="s">
        <v>5</v>
      </c>
      <c r="G241" s="32" t="s">
        <v>10</v>
      </c>
    </row>
    <row r="242" spans="1:7" ht="13.5" thickBot="1" x14ac:dyDescent="0.25">
      <c r="A242" s="33" t="s">
        <v>0</v>
      </c>
      <c r="B242" s="34" t="s">
        <v>3</v>
      </c>
      <c r="C242" s="34" t="s">
        <v>4</v>
      </c>
      <c r="D242" s="34" t="s">
        <v>8</v>
      </c>
      <c r="E242" s="34" t="s">
        <v>9</v>
      </c>
      <c r="F242" s="34" t="s">
        <v>6</v>
      </c>
      <c r="G242" s="35" t="s">
        <v>11</v>
      </c>
    </row>
    <row r="243" spans="1:7" ht="13.5" thickTop="1" x14ac:dyDescent="0.2">
      <c r="A243" s="23" t="s">
        <v>12</v>
      </c>
      <c r="B243" s="23">
        <v>35</v>
      </c>
      <c r="C243" s="23">
        <v>12</v>
      </c>
      <c r="D243" s="22">
        <v>1052923</v>
      </c>
      <c r="E243" s="22">
        <v>776619.4</v>
      </c>
      <c r="F243" s="22">
        <f>SUM(D243-E243)</f>
        <v>276303.59999999998</v>
      </c>
      <c r="G243" s="22">
        <v>71838.94</v>
      </c>
    </row>
    <row r="244" spans="1:7" x14ac:dyDescent="0.2">
      <c r="A244" s="23" t="s">
        <v>13</v>
      </c>
      <c r="B244" s="23">
        <v>18</v>
      </c>
      <c r="C244" s="23">
        <v>6</v>
      </c>
      <c r="D244" s="22">
        <v>231460</v>
      </c>
      <c r="E244" s="22">
        <v>173954.45</v>
      </c>
      <c r="F244" s="22">
        <f>SUM(D244-E244)</f>
        <v>57505.549999999988</v>
      </c>
      <c r="G244" s="22">
        <v>14951.44</v>
      </c>
    </row>
    <row r="245" spans="1:7" x14ac:dyDescent="0.2">
      <c r="A245" s="23" t="s">
        <v>14</v>
      </c>
      <c r="B245" s="23">
        <v>553</v>
      </c>
      <c r="C245" s="23">
        <v>13</v>
      </c>
      <c r="D245" s="22">
        <v>40238304.5</v>
      </c>
      <c r="E245" s="22">
        <v>30610427</v>
      </c>
      <c r="F245" s="22">
        <f>SUM(D245-E245)</f>
        <v>9627877.5</v>
      </c>
      <c r="G245" s="22">
        <v>3129060.19</v>
      </c>
    </row>
    <row r="246" spans="1:7" x14ac:dyDescent="0.2">
      <c r="A246" s="27" t="s">
        <v>15</v>
      </c>
      <c r="B246" s="27">
        <f t="shared" ref="B246:G246" si="30">SUM(B243:B245)</f>
        <v>606</v>
      </c>
      <c r="C246" s="27">
        <f>SUM(C243:C245)</f>
        <v>31</v>
      </c>
      <c r="D246" s="28">
        <f t="shared" si="30"/>
        <v>41522687.5</v>
      </c>
      <c r="E246" s="28">
        <f t="shared" si="30"/>
        <v>31561000.850000001</v>
      </c>
      <c r="F246" s="28">
        <f t="shared" si="30"/>
        <v>9961686.6500000004</v>
      </c>
      <c r="G246" s="28">
        <f t="shared" si="30"/>
        <v>3215850.57</v>
      </c>
    </row>
    <row r="247" spans="1:7" x14ac:dyDescent="0.2">
      <c r="A247" s="29"/>
      <c r="B247" s="29"/>
      <c r="C247" s="29"/>
      <c r="D247" s="29"/>
      <c r="E247" s="29"/>
      <c r="F247" s="29"/>
      <c r="G247" s="29"/>
    </row>
    <row r="248" spans="1:7" ht="13.5" thickBot="1" x14ac:dyDescent="0.25">
      <c r="A248" s="21" t="s">
        <v>48</v>
      </c>
      <c r="B248" s="21"/>
      <c r="C248" s="29"/>
      <c r="D248" s="29"/>
      <c r="E248" s="29"/>
      <c r="F248" s="29"/>
      <c r="G248" s="29"/>
    </row>
    <row r="249" spans="1:7" ht="13.5" thickTop="1" x14ac:dyDescent="0.2">
      <c r="A249" s="30" t="s">
        <v>1</v>
      </c>
      <c r="B249" s="31" t="s">
        <v>2</v>
      </c>
      <c r="C249" s="31" t="s">
        <v>2</v>
      </c>
      <c r="D249" s="31" t="s">
        <v>7</v>
      </c>
      <c r="E249" s="31" t="s">
        <v>7</v>
      </c>
      <c r="F249" s="31" t="s">
        <v>5</v>
      </c>
      <c r="G249" s="32" t="s">
        <v>10</v>
      </c>
    </row>
    <row r="250" spans="1:7" ht="13.5" thickBot="1" x14ac:dyDescent="0.25">
      <c r="A250" s="33" t="s">
        <v>0</v>
      </c>
      <c r="B250" s="34" t="s">
        <v>3</v>
      </c>
      <c r="C250" s="34" t="s">
        <v>4</v>
      </c>
      <c r="D250" s="34" t="s">
        <v>8</v>
      </c>
      <c r="E250" s="34" t="s">
        <v>9</v>
      </c>
      <c r="F250" s="34" t="s">
        <v>6</v>
      </c>
      <c r="G250" s="35" t="s">
        <v>11</v>
      </c>
    </row>
    <row r="251" spans="1:7" ht="13.5" thickTop="1" x14ac:dyDescent="0.2">
      <c r="A251" s="23" t="s">
        <v>12</v>
      </c>
      <c r="B251" s="23">
        <v>10</v>
      </c>
      <c r="C251" s="23">
        <v>3</v>
      </c>
      <c r="D251" s="22">
        <v>369027.45</v>
      </c>
      <c r="E251" s="22">
        <v>269375.09999999998</v>
      </c>
      <c r="F251" s="22">
        <f>SUM(D251-E251)</f>
        <v>99652.350000000035</v>
      </c>
      <c r="G251" s="22">
        <v>25909.61</v>
      </c>
    </row>
    <row r="252" spans="1:7" x14ac:dyDescent="0.2">
      <c r="A252" s="23" t="s">
        <v>13</v>
      </c>
      <c r="B252" s="23">
        <v>6</v>
      </c>
      <c r="C252" s="23">
        <v>2</v>
      </c>
      <c r="D252" s="22">
        <v>113237</v>
      </c>
      <c r="E252" s="22">
        <v>89163.45</v>
      </c>
      <c r="F252" s="22">
        <f>SUM(D252-E252)</f>
        <v>24073.550000000003</v>
      </c>
      <c r="G252" s="22">
        <v>6259.12</v>
      </c>
    </row>
    <row r="253" spans="1:7" x14ac:dyDescent="0.2">
      <c r="A253" s="23" t="s">
        <v>14</v>
      </c>
      <c r="B253" s="23">
        <v>71</v>
      </c>
      <c r="C253" s="23">
        <v>2</v>
      </c>
      <c r="D253" s="22">
        <v>5375880.1500000004</v>
      </c>
      <c r="E253" s="22">
        <v>3970651.2</v>
      </c>
      <c r="F253" s="22">
        <f>SUM(D253-E253)</f>
        <v>1405228.9500000002</v>
      </c>
      <c r="G253" s="22">
        <v>456699.41</v>
      </c>
    </row>
    <row r="254" spans="1:7" x14ac:dyDescent="0.2">
      <c r="A254" s="27" t="s">
        <v>15</v>
      </c>
      <c r="B254" s="27">
        <f t="shared" ref="B254:F254" si="31">SUM(B251:B253)</f>
        <v>87</v>
      </c>
      <c r="C254" s="27">
        <f t="shared" si="31"/>
        <v>7</v>
      </c>
      <c r="D254" s="28">
        <f t="shared" si="31"/>
        <v>5858144.6000000006</v>
      </c>
      <c r="E254" s="28">
        <f t="shared" si="31"/>
        <v>4329189.75</v>
      </c>
      <c r="F254" s="28">
        <f t="shared" si="31"/>
        <v>1528954.8500000003</v>
      </c>
      <c r="G254" s="28">
        <f>SUM(G251:G253)</f>
        <v>488868.13999999996</v>
      </c>
    </row>
    <row r="255" spans="1:7" x14ac:dyDescent="0.2">
      <c r="A255" s="11"/>
      <c r="B255" s="11"/>
      <c r="C255" s="11"/>
      <c r="D255" s="7"/>
      <c r="E255" s="7"/>
      <c r="F255" s="7"/>
      <c r="G255" s="7"/>
    </row>
    <row r="256" spans="1:7" ht="15.75" x14ac:dyDescent="0.25">
      <c r="A256" s="125" t="s">
        <v>49</v>
      </c>
      <c r="B256" s="125"/>
      <c r="C256" s="125"/>
      <c r="D256" s="125"/>
      <c r="E256" s="125"/>
      <c r="F256" s="7"/>
      <c r="G256" s="7"/>
    </row>
    <row r="257" spans="1:11" ht="16.5" thickBot="1" x14ac:dyDescent="0.3">
      <c r="A257" s="15"/>
      <c r="B257" s="15"/>
      <c r="C257" s="15"/>
      <c r="D257" s="15"/>
      <c r="E257" s="15"/>
      <c r="F257" s="7"/>
      <c r="G257" s="7"/>
    </row>
    <row r="258" spans="1:11" ht="13.5" customHeight="1" thickTop="1" x14ac:dyDescent="0.2">
      <c r="A258" s="126" t="s">
        <v>54</v>
      </c>
      <c r="B258" s="128" t="s">
        <v>55</v>
      </c>
      <c r="C258" s="130" t="s">
        <v>56</v>
      </c>
      <c r="D258" s="128" t="s">
        <v>50</v>
      </c>
      <c r="E258" s="128" t="s">
        <v>51</v>
      </c>
      <c r="F258" s="128" t="s">
        <v>52</v>
      </c>
      <c r="G258" s="132" t="s">
        <v>53</v>
      </c>
      <c r="H258" s="11"/>
      <c r="I258" s="11"/>
      <c r="J258" s="11"/>
      <c r="K258" s="11"/>
    </row>
    <row r="259" spans="1:11" ht="13.5" thickBot="1" x14ac:dyDescent="0.25">
      <c r="A259" s="127"/>
      <c r="B259" s="129"/>
      <c r="C259" s="131"/>
      <c r="D259" s="129"/>
      <c r="E259" s="129"/>
      <c r="F259" s="129"/>
      <c r="G259" s="133"/>
      <c r="H259" s="14"/>
      <c r="I259" s="14"/>
      <c r="J259" s="14"/>
      <c r="K259" s="14"/>
    </row>
    <row r="260" spans="1:11" ht="13.5" thickTop="1" x14ac:dyDescent="0.2"/>
    <row r="261" spans="1:11" x14ac:dyDescent="0.2">
      <c r="A261" s="10" t="s">
        <v>12</v>
      </c>
      <c r="B261" s="38">
        <f>SUMIF($A$1:$A$254,"TYPE 1",$B$1:$B$254)-1</f>
        <v>2501</v>
      </c>
      <c r="C261" s="38">
        <f>SUMIF($A$1:$A$254,"TYPE 1",$C$1:$C$254)</f>
        <v>791</v>
      </c>
      <c r="D261" s="12">
        <f>SUMIF($A$1:$A$254,"TYPE 1",$D$1:$D$254)</f>
        <v>98699109.600000009</v>
      </c>
      <c r="E261" s="12">
        <f>SUMIF($A$1:$A$254,"TYPE 1",$E$1:$E$254)</f>
        <v>71000131.600000009</v>
      </c>
      <c r="F261" s="12">
        <f>SUMIF($A$1:$A$254,"TYPE 1",$F$1:$F$254)</f>
        <v>27698978</v>
      </c>
      <c r="G261" s="12">
        <f>SUMIF($A$1:$A$254,"TYPE 1",$G$1:$G$254)</f>
        <v>7201734.29</v>
      </c>
      <c r="H261" s="12"/>
      <c r="I261" s="12"/>
      <c r="J261" s="12"/>
      <c r="K261" s="12"/>
    </row>
    <row r="262" spans="1:11" x14ac:dyDescent="0.2">
      <c r="A262" s="10" t="s">
        <v>13</v>
      </c>
      <c r="B262" s="38">
        <f>SUMIF($A$1:$A$254,"TYPE 2",$B$1:$B$254)</f>
        <v>1119</v>
      </c>
      <c r="C262" s="38">
        <f>SUMIF($A$1:$A$254,"TYPE 2",$C$1:$C$254)</f>
        <v>371</v>
      </c>
      <c r="D262" s="12">
        <f>SUMIF($A$1:$A$254,"TYPE 2",$D$1:$D$254)</f>
        <v>37060355.549999997</v>
      </c>
      <c r="E262" s="12">
        <f>SUMIF($A$1:$A$254,"TYPE 2",$E$1:$E$254)</f>
        <v>26735327.399999999</v>
      </c>
      <c r="F262" s="12">
        <f>SUMIF($A$1:$A$254,"TYPE 2",$F$1:$F$254)</f>
        <v>10325028.15</v>
      </c>
      <c r="G262" s="12">
        <f>SUMIF($A$1:$A$254,"TYPE 2",$G$1:$G$254)</f>
        <v>2684507.31</v>
      </c>
      <c r="H262" s="12"/>
      <c r="I262" s="12"/>
      <c r="J262" s="12"/>
      <c r="K262" s="12"/>
    </row>
    <row r="263" spans="1:11" x14ac:dyDescent="0.2">
      <c r="A263" s="10" t="s">
        <v>16</v>
      </c>
      <c r="B263" s="38">
        <f>SUMIF($A$1:$A$254,"TYPE 3",$B$1:$B$254)</f>
        <v>34</v>
      </c>
      <c r="C263" s="38">
        <f>SUMIF($A$1:$A$254,"TYPE 3",$C$1:$C$254)</f>
        <v>6</v>
      </c>
      <c r="D263" s="12">
        <f>SUMIF($A$1:$A$254,"TYPE 3",$D$1:$D$254)</f>
        <v>982093.6</v>
      </c>
      <c r="E263" s="12">
        <f>SUMIF($A$1:$A$254,"TYPE 3",$E$1:$E$254)</f>
        <v>725586.54999999993</v>
      </c>
      <c r="F263" s="12">
        <f>SUMIF($A$1:$A$254,"TYPE 3",$F$1:$F$254)</f>
        <v>256507.05</v>
      </c>
      <c r="G263" s="12">
        <f>SUMIF($A$1:$A$254,"TYPE 3",$G$1:$G$254)</f>
        <v>66691.839999999997</v>
      </c>
      <c r="H263" s="12"/>
      <c r="I263" s="12"/>
      <c r="J263" s="12"/>
      <c r="K263" s="12"/>
    </row>
    <row r="264" spans="1:11" x14ac:dyDescent="0.2">
      <c r="A264" s="10" t="s">
        <v>17</v>
      </c>
      <c r="B264" s="38">
        <f>SUMIF($A$1:$A$254,"TYPE 4",$B$1:$B$254)</f>
        <v>1074</v>
      </c>
      <c r="C264" s="38">
        <f>SUMIF($A$1:$A$254,"TYPE 4",$C$1:$C$254)</f>
        <v>15</v>
      </c>
      <c r="D264" s="12">
        <f>SUMIF($A$1:$A$254,"TYPE 4",$D$1:$D$254)</f>
        <v>57831699.050000004</v>
      </c>
      <c r="E264" s="12">
        <f>SUMIF($A$1:$A$254,"TYPE 4",$E$1:$E$254)</f>
        <v>43920987.099999994</v>
      </c>
      <c r="F264" s="12">
        <f>SUMIF($A$1:$A$254,"TYPE 4",$F$1:$F$254)</f>
        <v>13910711.950000003</v>
      </c>
      <c r="G264" s="12">
        <f>SUMIF($A$1:$A$254,"TYPE 4",$G$1:$G$254)</f>
        <v>2503928.1599999997</v>
      </c>
      <c r="H264" s="12"/>
      <c r="I264" s="12"/>
      <c r="J264" s="12"/>
      <c r="K264" s="12"/>
    </row>
    <row r="265" spans="1:11" ht="15" x14ac:dyDescent="0.35">
      <c r="A265" s="10" t="s">
        <v>14</v>
      </c>
      <c r="B265" s="38">
        <f>SUMIF($A$1:$A$254,"TYPE 5",$B$1:$B$254)-1</f>
        <v>7710</v>
      </c>
      <c r="C265" s="38">
        <f>SUMIF($A$1:$A$254,"TYPE 5",$C$1:$C$254)</f>
        <v>195</v>
      </c>
      <c r="D265" s="12">
        <f>SUMIF($A$1:$A$254,"TYPE 5",$D$1:$D$254)</f>
        <v>546591653.74999988</v>
      </c>
      <c r="E265" s="12">
        <f>SUMIF($A$1:$A$254,"TYPE 5",$E$1:$E$254)</f>
        <v>408413687.9000001</v>
      </c>
      <c r="F265" s="12">
        <f>SUMIF($A$1:$A$254,"TYPE 5",$F$1:$F$254)</f>
        <v>138177965.84999999</v>
      </c>
      <c r="G265" s="12">
        <f>SUMIF($A$1:$A$254,"TYPE 5",$G$1:$G$254)</f>
        <v>44907838.920000002</v>
      </c>
      <c r="H265" s="13"/>
      <c r="I265" s="13"/>
      <c r="J265" s="13"/>
      <c r="K265" s="13"/>
    </row>
    <row r="266" spans="1:11" ht="13.5" thickBot="1" x14ac:dyDescent="0.25">
      <c r="A266" s="10" t="s">
        <v>15</v>
      </c>
      <c r="B266" s="39">
        <f>SUM(B261:B265)</f>
        <v>12438</v>
      </c>
      <c r="C266" s="39">
        <f t="shared" ref="C266:E266" si="32">SUM(C261:C265)</f>
        <v>1378</v>
      </c>
      <c r="D266" s="25">
        <f t="shared" si="32"/>
        <v>741164911.54999995</v>
      </c>
      <c r="E266" s="25">
        <f t="shared" si="32"/>
        <v>550795720.55000007</v>
      </c>
      <c r="F266" s="25">
        <f>SUM(F261:F265)</f>
        <v>190369191</v>
      </c>
      <c r="G266" s="25">
        <f>SUM(G261:G265)-0.04</f>
        <v>57364700.480000004</v>
      </c>
      <c r="H266" s="12"/>
      <c r="I266" s="12"/>
      <c r="J266" s="12"/>
      <c r="K266" s="12"/>
    </row>
    <row r="267" spans="1:11" ht="13.5" thickTop="1" x14ac:dyDescent="0.2">
      <c r="A267" s="124"/>
      <c r="B267" s="124"/>
      <c r="C267" s="124"/>
      <c r="D267" s="124"/>
      <c r="E267" s="9"/>
      <c r="F267" s="37"/>
      <c r="G267" s="37"/>
    </row>
    <row r="268" spans="1:11" x14ac:dyDescent="0.2">
      <c r="A268" s="10" t="s">
        <v>57</v>
      </c>
      <c r="B268" s="10"/>
      <c r="C268" s="10"/>
      <c r="D268" s="10"/>
      <c r="E268" s="9"/>
      <c r="F268" s="118"/>
      <c r="G268" s="37"/>
    </row>
    <row r="269" spans="1:11" x14ac:dyDescent="0.2">
      <c r="A269" s="6" t="s">
        <v>58</v>
      </c>
      <c r="E269" s="7"/>
      <c r="F269" s="118"/>
    </row>
    <row r="270" spans="1:11" x14ac:dyDescent="0.2">
      <c r="A270" s="6" t="s">
        <v>59</v>
      </c>
      <c r="E270" s="7"/>
      <c r="F270" s="118"/>
    </row>
    <row r="271" spans="1:11" x14ac:dyDescent="0.2">
      <c r="A271" s="6" t="s">
        <v>60</v>
      </c>
      <c r="F271" s="118"/>
    </row>
    <row r="272" spans="1:11" x14ac:dyDescent="0.2">
      <c r="A272" s="6" t="s">
        <v>61</v>
      </c>
      <c r="F272" s="38"/>
    </row>
  </sheetData>
  <mergeCells count="9">
    <mergeCell ref="G258:G259"/>
    <mergeCell ref="C258:C259"/>
    <mergeCell ref="A258:A259"/>
    <mergeCell ref="B258:B259"/>
    <mergeCell ref="A267:D267"/>
    <mergeCell ref="A256:E256"/>
    <mergeCell ref="D258:D259"/>
    <mergeCell ref="E258:E259"/>
    <mergeCell ref="F258:F259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FIRST QUARTER FY 2026
JULY - SEPTEMBER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view="pageLayout" zoomScale="142" zoomScaleNormal="100" zoomScalePageLayoutView="142" workbookViewId="0">
      <selection activeCell="E268" sqref="E268"/>
    </sheetView>
  </sheetViews>
  <sheetFormatPr defaultRowHeight="12.75" x14ac:dyDescent="0.2"/>
  <cols>
    <col min="1" max="1" width="12" customWidth="1"/>
    <col min="2" max="2" width="9.140625" customWidth="1"/>
    <col min="3" max="3" width="6.42578125" customWidth="1"/>
    <col min="4" max="4" width="18.28515625" style="56" bestFit="1" customWidth="1"/>
    <col min="5" max="6" width="16" style="56" bestFit="1" customWidth="1"/>
    <col min="7" max="7" width="15.42578125" style="56" bestFit="1" customWidth="1"/>
  </cols>
  <sheetData>
    <row r="1" spans="1:8" ht="13.5" thickBot="1" x14ac:dyDescent="0.25">
      <c r="A1" s="21" t="s">
        <v>18</v>
      </c>
      <c r="B1" s="21"/>
      <c r="C1" s="6"/>
      <c r="D1" s="37"/>
      <c r="E1" s="37"/>
      <c r="F1" s="37"/>
      <c r="G1" s="40"/>
      <c r="H1" s="3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50" t="s">
        <v>10</v>
      </c>
      <c r="H2" s="3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4">
        <v>71</v>
      </c>
      <c r="C4" s="4">
        <v>21</v>
      </c>
      <c r="D4" s="8">
        <v>2211791.7000000002</v>
      </c>
      <c r="E4" s="8">
        <v>1607531.2</v>
      </c>
      <c r="F4" s="1">
        <f>SUM(D4-E4)</f>
        <v>604260.50000000023</v>
      </c>
      <c r="G4" s="8">
        <v>157107.73000000001</v>
      </c>
    </row>
    <row r="5" spans="1:8" x14ac:dyDescent="0.2">
      <c r="A5" s="11" t="s">
        <v>13</v>
      </c>
      <c r="B5" s="4">
        <v>32</v>
      </c>
      <c r="C5" s="4">
        <v>10</v>
      </c>
      <c r="D5" s="8">
        <v>654214.44999999995</v>
      </c>
      <c r="E5" s="8">
        <v>470014.9</v>
      </c>
      <c r="F5" s="1">
        <f>SUM(D5-E5)</f>
        <v>184199.54999999993</v>
      </c>
      <c r="G5" s="8">
        <v>47891.88</v>
      </c>
    </row>
    <row r="6" spans="1:8" x14ac:dyDescent="0.2">
      <c r="A6" s="23" t="s">
        <v>14</v>
      </c>
      <c r="B6" s="4">
        <v>411</v>
      </c>
      <c r="C6" s="4">
        <v>9</v>
      </c>
      <c r="D6" s="26">
        <v>32383676.399999999</v>
      </c>
      <c r="E6" s="26">
        <v>24300155.699999999</v>
      </c>
      <c r="F6" s="5">
        <f>SUM(D6-E6)</f>
        <v>8083520.6999999993</v>
      </c>
      <c r="G6" s="26">
        <v>2627144.23</v>
      </c>
    </row>
    <row r="7" spans="1:8" x14ac:dyDescent="0.2">
      <c r="A7" s="27" t="s">
        <v>15</v>
      </c>
      <c r="B7" s="27">
        <f t="shared" ref="B7:G7" si="0">SUM(B4:B6)</f>
        <v>514</v>
      </c>
      <c r="C7" s="27">
        <f t="shared" si="0"/>
        <v>40</v>
      </c>
      <c r="D7" s="46">
        <f t="shared" si="0"/>
        <v>35249682.549999997</v>
      </c>
      <c r="E7" s="46">
        <f t="shared" si="0"/>
        <v>26377701.800000001</v>
      </c>
      <c r="F7" s="46">
        <f t="shared" si="0"/>
        <v>8871980.75</v>
      </c>
      <c r="G7" s="46">
        <f t="shared" si="0"/>
        <v>2832143.84</v>
      </c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4">
        <v>25</v>
      </c>
      <c r="C12" s="4">
        <v>8</v>
      </c>
      <c r="D12" s="26">
        <v>587479</v>
      </c>
      <c r="E12" s="26">
        <v>413647.1</v>
      </c>
      <c r="F12" s="26">
        <f>SUM(D12-E12)</f>
        <v>173831.90000000002</v>
      </c>
      <c r="G12" s="26">
        <v>45196.29</v>
      </c>
    </row>
    <row r="13" spans="1:8" x14ac:dyDescent="0.2">
      <c r="A13" s="23" t="s">
        <v>13</v>
      </c>
      <c r="B13" s="4">
        <v>12</v>
      </c>
      <c r="C13" s="4">
        <v>4</v>
      </c>
      <c r="D13" s="26">
        <v>369895</v>
      </c>
      <c r="E13" s="26">
        <v>256953.25</v>
      </c>
      <c r="F13" s="26">
        <f>SUM(D13-E13)</f>
        <v>112941.75</v>
      </c>
      <c r="G13" s="26">
        <v>29364.86</v>
      </c>
    </row>
    <row r="14" spans="1:8" x14ac:dyDescent="0.2">
      <c r="A14" s="23" t="s">
        <v>14</v>
      </c>
      <c r="B14" s="4">
        <v>110</v>
      </c>
      <c r="C14" s="4">
        <v>3</v>
      </c>
      <c r="D14" s="26">
        <v>6987783</v>
      </c>
      <c r="E14" s="26">
        <v>5017650</v>
      </c>
      <c r="F14" s="36">
        <f>SUM(D14-E14)</f>
        <v>1970133</v>
      </c>
      <c r="G14" s="26">
        <v>640293.23</v>
      </c>
    </row>
    <row r="15" spans="1:8" x14ac:dyDescent="0.2">
      <c r="A15" s="27" t="s">
        <v>15</v>
      </c>
      <c r="B15" s="27">
        <f t="shared" ref="B15:G15" si="1">SUM(B12:B14)</f>
        <v>147</v>
      </c>
      <c r="C15" s="27">
        <f t="shared" si="1"/>
        <v>15</v>
      </c>
      <c r="D15" s="46">
        <f t="shared" si="1"/>
        <v>7945157</v>
      </c>
      <c r="E15" s="46">
        <f t="shared" si="1"/>
        <v>5688250.3499999996</v>
      </c>
      <c r="F15" s="46">
        <f t="shared" si="1"/>
        <v>2256906.65</v>
      </c>
      <c r="G15" s="46">
        <f t="shared" si="1"/>
        <v>714854.38</v>
      </c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7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7" ht="13.5" thickTop="1" x14ac:dyDescent="0.2">
      <c r="A20" s="23" t="s">
        <v>12</v>
      </c>
      <c r="B20" s="4">
        <v>20</v>
      </c>
      <c r="C20" s="4">
        <v>6</v>
      </c>
      <c r="D20" s="5">
        <v>749536</v>
      </c>
      <c r="E20" s="5">
        <v>538629.94999999995</v>
      </c>
      <c r="F20" s="5">
        <f>SUM(D20-E20)</f>
        <v>210906.05000000005</v>
      </c>
      <c r="G20" s="5">
        <v>54835.57</v>
      </c>
    </row>
    <row r="21" spans="1:7" x14ac:dyDescent="0.2">
      <c r="A21" s="23" t="s">
        <v>13</v>
      </c>
      <c r="B21" s="4">
        <v>13</v>
      </c>
      <c r="C21" s="4">
        <v>4</v>
      </c>
      <c r="D21" s="5">
        <v>363898</v>
      </c>
      <c r="E21" s="5">
        <v>244160.2</v>
      </c>
      <c r="F21" s="5">
        <f>SUM(D21-E21)</f>
        <v>119737.79999999999</v>
      </c>
      <c r="G21" s="5">
        <v>31131.83</v>
      </c>
    </row>
    <row r="22" spans="1:7" x14ac:dyDescent="0.2">
      <c r="A22" s="23" t="s">
        <v>14</v>
      </c>
      <c r="B22" s="4">
        <v>75</v>
      </c>
      <c r="C22" s="4">
        <v>3</v>
      </c>
      <c r="D22" s="5">
        <v>4963442.05</v>
      </c>
      <c r="E22" s="5">
        <v>3588598.6</v>
      </c>
      <c r="F22" s="5">
        <f>SUM(D22-E22)</f>
        <v>1374843.4499999997</v>
      </c>
      <c r="G22" s="5">
        <v>446824.12</v>
      </c>
    </row>
    <row r="23" spans="1:7" x14ac:dyDescent="0.2">
      <c r="A23" s="27" t="s">
        <v>15</v>
      </c>
      <c r="B23" s="27">
        <f t="shared" ref="B23:G23" si="2">SUM(B20:B22)</f>
        <v>108</v>
      </c>
      <c r="C23" s="27">
        <f t="shared" si="2"/>
        <v>13</v>
      </c>
      <c r="D23" s="46">
        <f t="shared" si="2"/>
        <v>6076876.0499999998</v>
      </c>
      <c r="E23" s="46">
        <f t="shared" si="2"/>
        <v>4371388.75</v>
      </c>
      <c r="F23" s="46">
        <f t="shared" si="2"/>
        <v>1705487.2999999998</v>
      </c>
      <c r="G23" s="46">
        <f t="shared" si="2"/>
        <v>532791.52</v>
      </c>
    </row>
    <row r="24" spans="1:7" x14ac:dyDescent="0.2">
      <c r="A24" s="29"/>
      <c r="B24" s="29"/>
      <c r="C24" s="29"/>
      <c r="D24" s="48"/>
      <c r="E24" s="48"/>
      <c r="F24" s="48"/>
      <c r="G24" s="48"/>
    </row>
    <row r="25" spans="1:7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7" ht="13.5" thickTop="1" x14ac:dyDescent="0.2">
      <c r="A28" s="23" t="s">
        <v>12</v>
      </c>
      <c r="B28" s="4">
        <v>73</v>
      </c>
      <c r="C28" s="4">
        <v>24</v>
      </c>
      <c r="D28" s="5">
        <v>2123736.5499999998</v>
      </c>
      <c r="E28" s="5">
        <v>1545564.5</v>
      </c>
      <c r="F28" s="5">
        <f>SUM(D28-E28)</f>
        <v>578172.04999999981</v>
      </c>
      <c r="G28" s="5">
        <v>150324.73000000001</v>
      </c>
    </row>
    <row r="29" spans="1:7" x14ac:dyDescent="0.2">
      <c r="A29" s="23" t="s">
        <v>13</v>
      </c>
      <c r="B29" s="4">
        <v>32</v>
      </c>
      <c r="C29" s="4">
        <v>11</v>
      </c>
      <c r="D29" s="5">
        <v>764744.85</v>
      </c>
      <c r="E29" s="5">
        <v>487299.1</v>
      </c>
      <c r="F29" s="5">
        <f>SUM(D29-E29)</f>
        <v>277445.75</v>
      </c>
      <c r="G29" s="5">
        <v>72135.899999999994</v>
      </c>
    </row>
    <row r="30" spans="1:7" x14ac:dyDescent="0.2">
      <c r="A30" s="23" t="s">
        <v>16</v>
      </c>
      <c r="B30" s="4">
        <v>11</v>
      </c>
      <c r="C30" s="4">
        <v>1</v>
      </c>
      <c r="D30" s="5">
        <v>246889.45</v>
      </c>
      <c r="E30" s="5">
        <v>180909.8</v>
      </c>
      <c r="F30" s="5">
        <f>SUM(D30-E30)</f>
        <v>65979.650000000023</v>
      </c>
      <c r="G30" s="5">
        <v>17154.71</v>
      </c>
    </row>
    <row r="31" spans="1:7" x14ac:dyDescent="0.2">
      <c r="A31" s="23" t="s">
        <v>14</v>
      </c>
      <c r="B31" s="4">
        <v>118</v>
      </c>
      <c r="C31" s="4">
        <v>4</v>
      </c>
      <c r="D31" s="5">
        <v>7271422.5999999996</v>
      </c>
      <c r="E31" s="5">
        <v>5327455.3</v>
      </c>
      <c r="F31" s="5">
        <f>SUM(D31-E31)</f>
        <v>1943967.2999999998</v>
      </c>
      <c r="G31" s="5">
        <v>631789.37</v>
      </c>
    </row>
    <row r="32" spans="1:7" x14ac:dyDescent="0.2">
      <c r="A32" s="27" t="s">
        <v>15</v>
      </c>
      <c r="B32" s="27">
        <f t="shared" ref="B32:G32" si="3">SUM(B28:B31)</f>
        <v>234</v>
      </c>
      <c r="C32" s="27">
        <f t="shared" si="3"/>
        <v>40</v>
      </c>
      <c r="D32" s="46">
        <f t="shared" si="3"/>
        <v>10406793.449999999</v>
      </c>
      <c r="E32" s="46">
        <f t="shared" si="3"/>
        <v>7541228.6999999993</v>
      </c>
      <c r="F32" s="46">
        <f t="shared" si="3"/>
        <v>2865564.7499999995</v>
      </c>
      <c r="G32" s="46">
        <f t="shared" si="3"/>
        <v>871404.71</v>
      </c>
    </row>
    <row r="33" spans="1:7" x14ac:dyDescent="0.2">
      <c r="A33" s="29"/>
      <c r="B33" s="29"/>
      <c r="C33" s="29"/>
      <c r="D33" s="48"/>
      <c r="E33" s="48"/>
      <c r="F33" s="48"/>
      <c r="G33" s="48"/>
    </row>
    <row r="34" spans="1:7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7" ht="13.5" thickTop="1" x14ac:dyDescent="0.2">
      <c r="A37" s="23" t="s">
        <v>12</v>
      </c>
      <c r="B37" s="4">
        <v>153</v>
      </c>
      <c r="C37" s="4">
        <v>45</v>
      </c>
      <c r="D37" s="5">
        <v>5935500.5</v>
      </c>
      <c r="E37" s="5">
        <v>4282649.05</v>
      </c>
      <c r="F37" s="5">
        <f>SUM(D37-E37)</f>
        <v>1652851.4500000002</v>
      </c>
      <c r="G37" s="5">
        <v>429741.38</v>
      </c>
    </row>
    <row r="38" spans="1:7" x14ac:dyDescent="0.2">
      <c r="A38" s="23" t="s">
        <v>13</v>
      </c>
      <c r="B38" s="4">
        <v>40</v>
      </c>
      <c r="C38" s="4">
        <v>13</v>
      </c>
      <c r="D38" s="5">
        <v>1617212.3</v>
      </c>
      <c r="E38" s="5">
        <v>1095739.75</v>
      </c>
      <c r="F38" s="5">
        <f>SUM(D38-E38)</f>
        <v>521472.55000000005</v>
      </c>
      <c r="G38" s="5">
        <v>135582.85999999999</v>
      </c>
    </row>
    <row r="39" spans="1:7" x14ac:dyDescent="0.2">
      <c r="A39" s="23" t="s">
        <v>16</v>
      </c>
      <c r="B39" s="4">
        <v>8</v>
      </c>
      <c r="C39" s="4">
        <v>1</v>
      </c>
      <c r="D39" s="5">
        <v>452283.6</v>
      </c>
      <c r="E39" s="5">
        <v>347605.7</v>
      </c>
      <c r="F39" s="5">
        <f>SUM(D39-E39)</f>
        <v>104677.89999999997</v>
      </c>
      <c r="G39" s="5">
        <v>27216.25</v>
      </c>
    </row>
    <row r="40" spans="1:7" x14ac:dyDescent="0.2">
      <c r="A40" s="23" t="s">
        <v>14</v>
      </c>
      <c r="B40" s="4">
        <v>538</v>
      </c>
      <c r="C40" s="4">
        <v>14</v>
      </c>
      <c r="D40" s="5">
        <v>32548408</v>
      </c>
      <c r="E40" s="5">
        <v>24175201.949999999</v>
      </c>
      <c r="F40" s="5">
        <f>SUM(D40-E40)</f>
        <v>8373206.0500000007</v>
      </c>
      <c r="G40" s="5">
        <v>2721291.97</v>
      </c>
    </row>
    <row r="41" spans="1:7" x14ac:dyDescent="0.2">
      <c r="A41" s="27" t="s">
        <v>15</v>
      </c>
      <c r="B41" s="27">
        <f t="shared" ref="B41:G41" si="4">SUM(B37:B40)</f>
        <v>739</v>
      </c>
      <c r="C41" s="27">
        <f t="shared" si="4"/>
        <v>73</v>
      </c>
      <c r="D41" s="46">
        <f t="shared" si="4"/>
        <v>40553404.399999999</v>
      </c>
      <c r="E41" s="46">
        <f t="shared" si="4"/>
        <v>29901196.449999999</v>
      </c>
      <c r="F41" s="46">
        <f t="shared" si="4"/>
        <v>10652207.950000001</v>
      </c>
      <c r="G41" s="46">
        <f t="shared" si="4"/>
        <v>3313832.46</v>
      </c>
    </row>
    <row r="42" spans="1:7" x14ac:dyDescent="0.2">
      <c r="A42" s="29"/>
      <c r="B42" s="29"/>
      <c r="C42" s="29"/>
      <c r="D42" s="48"/>
      <c r="E42" s="48"/>
      <c r="F42" s="48"/>
      <c r="G42" s="48"/>
    </row>
    <row r="43" spans="1:7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7" ht="13.5" thickTop="1" x14ac:dyDescent="0.2">
      <c r="A46" s="23" t="s">
        <v>12</v>
      </c>
      <c r="B46" s="4">
        <v>172</v>
      </c>
      <c r="C46" s="4">
        <v>51</v>
      </c>
      <c r="D46" s="5">
        <v>5904272.6500000004</v>
      </c>
      <c r="E46" s="5">
        <v>4231765.25</v>
      </c>
      <c r="F46" s="5">
        <f>SUM(D46-E46)</f>
        <v>1672507.4000000004</v>
      </c>
      <c r="G46" s="5">
        <v>434851.92</v>
      </c>
    </row>
    <row r="47" spans="1:7" x14ac:dyDescent="0.2">
      <c r="A47" s="23" t="s">
        <v>13</v>
      </c>
      <c r="B47" s="4">
        <v>31</v>
      </c>
      <c r="C47" s="4">
        <v>10</v>
      </c>
      <c r="D47" s="5">
        <v>1012170.05</v>
      </c>
      <c r="E47" s="5">
        <v>704177.3</v>
      </c>
      <c r="F47" s="5">
        <f>SUM(D47-E47)</f>
        <v>307992.75</v>
      </c>
      <c r="G47" s="5">
        <v>80078.12</v>
      </c>
    </row>
    <row r="48" spans="1:7" x14ac:dyDescent="0.2">
      <c r="A48" s="23" t="s">
        <v>14</v>
      </c>
      <c r="B48" s="4">
        <v>770</v>
      </c>
      <c r="C48" s="4">
        <v>21</v>
      </c>
      <c r="D48" s="5">
        <v>46442939</v>
      </c>
      <c r="E48" s="5">
        <v>34323489.950000003</v>
      </c>
      <c r="F48" s="5">
        <f>SUM(D48-E48)</f>
        <v>12119449.049999997</v>
      </c>
      <c r="G48" s="5">
        <v>3938820.94</v>
      </c>
    </row>
    <row r="49" spans="1:7" x14ac:dyDescent="0.2">
      <c r="A49" s="27" t="s">
        <v>15</v>
      </c>
      <c r="B49" s="27">
        <f t="shared" ref="B49:G49" si="5">SUM(B46:B48)</f>
        <v>973</v>
      </c>
      <c r="C49" s="27">
        <f t="shared" si="5"/>
        <v>82</v>
      </c>
      <c r="D49" s="46">
        <f t="shared" si="5"/>
        <v>53359381.700000003</v>
      </c>
      <c r="E49" s="46">
        <f t="shared" si="5"/>
        <v>39259432.5</v>
      </c>
      <c r="F49" s="46">
        <f t="shared" si="5"/>
        <v>14099949.199999997</v>
      </c>
      <c r="G49" s="46">
        <f t="shared" si="5"/>
        <v>4453750.9799999995</v>
      </c>
    </row>
    <row r="50" spans="1:7" x14ac:dyDescent="0.2">
      <c r="A50" s="29"/>
      <c r="B50" s="29"/>
      <c r="C50" s="29"/>
      <c r="D50" s="48"/>
      <c r="E50" s="48"/>
      <c r="F50" s="48"/>
      <c r="G50" s="48"/>
    </row>
    <row r="51" spans="1:7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7" ht="13.5" thickTop="1" x14ac:dyDescent="0.2">
      <c r="A54" s="23" t="s">
        <v>12</v>
      </c>
      <c r="B54" s="4">
        <v>4</v>
      </c>
      <c r="C54" s="4">
        <v>1</v>
      </c>
      <c r="D54" s="5">
        <v>361538.1</v>
      </c>
      <c r="E54" s="5">
        <v>247506.15</v>
      </c>
      <c r="F54" s="5">
        <f>SUM(D54-E54)</f>
        <v>114031.94999999998</v>
      </c>
      <c r="G54" s="5">
        <v>29648.31</v>
      </c>
    </row>
    <row r="55" spans="1:7" x14ac:dyDescent="0.2">
      <c r="A55" s="23" t="s">
        <v>13</v>
      </c>
      <c r="B55" s="4">
        <v>6</v>
      </c>
      <c r="C55" s="4">
        <v>2</v>
      </c>
      <c r="D55" s="5">
        <v>45232</v>
      </c>
      <c r="E55" s="5">
        <v>31947.25</v>
      </c>
      <c r="F55" s="5">
        <f>SUM(D55-E55)</f>
        <v>13284.75</v>
      </c>
      <c r="G55" s="5">
        <v>3454.04</v>
      </c>
    </row>
    <row r="56" spans="1:7" x14ac:dyDescent="0.2">
      <c r="A56" s="23" t="s">
        <v>16</v>
      </c>
      <c r="B56" s="4">
        <v>3</v>
      </c>
      <c r="C56" s="4">
        <v>1</v>
      </c>
      <c r="D56" s="5">
        <v>80002</v>
      </c>
      <c r="E56" s="5">
        <v>58813.75</v>
      </c>
      <c r="F56" s="5">
        <f>SUM(D56-E56)</f>
        <v>21188.25</v>
      </c>
      <c r="G56" s="5">
        <v>5508.95</v>
      </c>
    </row>
    <row r="57" spans="1:7" x14ac:dyDescent="0.2">
      <c r="A57" s="27" t="s">
        <v>15</v>
      </c>
      <c r="B57" s="27">
        <f>SUM(B54:B56)</f>
        <v>13</v>
      </c>
      <c r="C57" s="27">
        <f t="shared" ref="C57" si="6">SUM(C54:C56)</f>
        <v>4</v>
      </c>
      <c r="D57" s="46">
        <f>SUM(D54:D56)</f>
        <v>486772.1</v>
      </c>
      <c r="E57" s="46">
        <f t="shared" ref="E57:F57" si="7">SUM(E54:E56)</f>
        <v>338267.15</v>
      </c>
      <c r="F57" s="46">
        <f t="shared" si="7"/>
        <v>148504.94999999998</v>
      </c>
      <c r="G57" s="117">
        <f t="shared" ref="G57" si="8">SUM(G54:G56)</f>
        <v>38611.299999999996</v>
      </c>
    </row>
    <row r="58" spans="1:7" x14ac:dyDescent="0.2">
      <c r="A58" s="29"/>
      <c r="B58" s="29"/>
      <c r="C58" s="29"/>
      <c r="D58" s="48"/>
      <c r="E58" s="48"/>
      <c r="F58" s="48"/>
      <c r="G58" s="48"/>
    </row>
    <row r="59" spans="1:7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7" ht="13.5" thickTop="1" x14ac:dyDescent="0.2">
      <c r="A62" s="23" t="s">
        <v>12</v>
      </c>
      <c r="B62" s="4">
        <v>6</v>
      </c>
      <c r="C62" s="4">
        <v>2</v>
      </c>
      <c r="D62" s="5">
        <v>79243</v>
      </c>
      <c r="E62" s="5">
        <v>54884.75</v>
      </c>
      <c r="F62" s="5">
        <f>SUM(D62-E62)</f>
        <v>24358.25</v>
      </c>
      <c r="G62" s="5">
        <v>6333.15</v>
      </c>
    </row>
    <row r="63" spans="1:7" x14ac:dyDescent="0.2">
      <c r="A63" s="23" t="s">
        <v>14</v>
      </c>
      <c r="B63" s="4">
        <v>179</v>
      </c>
      <c r="C63" s="4">
        <v>5</v>
      </c>
      <c r="D63" s="5">
        <v>10997478.35</v>
      </c>
      <c r="E63" s="5">
        <v>8281815.7000000002</v>
      </c>
      <c r="F63" s="5">
        <f>SUM(D63-E63)</f>
        <v>2715662.6499999994</v>
      </c>
      <c r="G63" s="5">
        <v>882590.36</v>
      </c>
    </row>
    <row r="64" spans="1:7" x14ac:dyDescent="0.2">
      <c r="A64" s="27" t="s">
        <v>15</v>
      </c>
      <c r="B64" s="27">
        <f>SUM(B62:B63)</f>
        <v>185</v>
      </c>
      <c r="C64" s="27">
        <f>SUM(C62:C63)</f>
        <v>7</v>
      </c>
      <c r="D64" s="46">
        <f t="shared" ref="D64:G64" si="9">SUM(D62:D63)</f>
        <v>11076721.35</v>
      </c>
      <c r="E64" s="46">
        <f t="shared" si="9"/>
        <v>8336700.4500000002</v>
      </c>
      <c r="F64" s="46">
        <f t="shared" si="9"/>
        <v>2740020.8999999994</v>
      </c>
      <c r="G64" s="46">
        <f t="shared" si="9"/>
        <v>888923.51</v>
      </c>
    </row>
    <row r="65" spans="1:7" x14ac:dyDescent="0.2">
      <c r="A65" s="29"/>
      <c r="B65" s="29"/>
      <c r="C65" s="29"/>
      <c r="D65" s="48"/>
      <c r="E65" s="48"/>
      <c r="F65" s="48"/>
      <c r="G65" s="48"/>
    </row>
    <row r="66" spans="1:7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7" ht="13.5" thickTop="1" x14ac:dyDescent="0.2">
      <c r="A69" s="23" t="s">
        <v>12</v>
      </c>
      <c r="B69" s="4">
        <v>6</v>
      </c>
      <c r="C69" s="4">
        <v>2</v>
      </c>
      <c r="D69" s="5">
        <v>870441</v>
      </c>
      <c r="E69" s="5">
        <v>643855.75</v>
      </c>
      <c r="F69" s="5">
        <f>SUM(D69-E69)</f>
        <v>226585.25</v>
      </c>
      <c r="G69" s="5">
        <v>58912.17</v>
      </c>
    </row>
    <row r="70" spans="1:7" x14ac:dyDescent="0.2">
      <c r="A70" s="23" t="s">
        <v>13</v>
      </c>
      <c r="B70" s="4">
        <v>3</v>
      </c>
      <c r="C70" s="4">
        <v>1</v>
      </c>
      <c r="D70" s="5">
        <v>19323</v>
      </c>
      <c r="E70" s="5">
        <v>13401.45</v>
      </c>
      <c r="F70" s="5">
        <f>SUM(D70-E70)</f>
        <v>5921.5499999999993</v>
      </c>
      <c r="G70" s="5">
        <v>1539.6</v>
      </c>
    </row>
    <row r="71" spans="1:7" x14ac:dyDescent="0.2">
      <c r="A71" s="23" t="s">
        <v>14</v>
      </c>
      <c r="B71" s="4">
        <v>20</v>
      </c>
      <c r="C71" s="4">
        <v>1</v>
      </c>
      <c r="D71" s="5">
        <v>1495491</v>
      </c>
      <c r="E71" s="5">
        <v>1113390.95</v>
      </c>
      <c r="F71" s="5">
        <f>SUM(D71-E71)</f>
        <v>382100.05000000005</v>
      </c>
      <c r="G71" s="5">
        <v>124182.52</v>
      </c>
    </row>
    <row r="72" spans="1:7" x14ac:dyDescent="0.2">
      <c r="A72" s="27" t="s">
        <v>15</v>
      </c>
      <c r="B72" s="27">
        <f t="shared" ref="B72:G72" si="10">SUM(B69:B71)</f>
        <v>29</v>
      </c>
      <c r="C72" s="27">
        <f t="shared" si="10"/>
        <v>4</v>
      </c>
      <c r="D72" s="46">
        <f t="shared" si="10"/>
        <v>2385255</v>
      </c>
      <c r="E72" s="46">
        <f t="shared" si="10"/>
        <v>1770648.15</v>
      </c>
      <c r="F72" s="46">
        <f t="shared" si="10"/>
        <v>614606.85000000009</v>
      </c>
      <c r="G72" s="46">
        <f t="shared" si="10"/>
        <v>184634.29</v>
      </c>
    </row>
    <row r="73" spans="1:7" x14ac:dyDescent="0.2">
      <c r="A73" s="29"/>
      <c r="B73" s="29"/>
      <c r="C73" s="29"/>
      <c r="D73" s="48"/>
      <c r="E73" s="48"/>
      <c r="F73" s="48"/>
      <c r="G73" s="48"/>
    </row>
    <row r="74" spans="1:7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7" ht="13.5" thickTop="1" x14ac:dyDescent="0.2">
      <c r="A77" s="23" t="s">
        <v>12</v>
      </c>
      <c r="B77" s="4">
        <v>45</v>
      </c>
      <c r="C77" s="4">
        <v>14</v>
      </c>
      <c r="D77" s="5">
        <v>2237413</v>
      </c>
      <c r="E77" s="5">
        <v>1633798.6</v>
      </c>
      <c r="F77" s="5">
        <f>SUM(D77-E77)</f>
        <v>603614.39999999991</v>
      </c>
      <c r="G77" s="5">
        <v>156939.74</v>
      </c>
    </row>
    <row r="78" spans="1:7" x14ac:dyDescent="0.2">
      <c r="A78" s="23" t="s">
        <v>13</v>
      </c>
      <c r="B78" s="4">
        <v>25</v>
      </c>
      <c r="C78" s="4">
        <v>8</v>
      </c>
      <c r="D78" s="5">
        <v>1030595.15</v>
      </c>
      <c r="E78" s="5">
        <v>751507.05</v>
      </c>
      <c r="F78" s="5">
        <f>SUM(D78-E78)</f>
        <v>279088.09999999998</v>
      </c>
      <c r="G78" s="5">
        <v>72562.91</v>
      </c>
    </row>
    <row r="79" spans="1:7" x14ac:dyDescent="0.2">
      <c r="A79" s="23" t="s">
        <v>14</v>
      </c>
      <c r="B79" s="4">
        <v>136</v>
      </c>
      <c r="C79" s="4">
        <v>4</v>
      </c>
      <c r="D79" s="5">
        <v>16621872.199999999</v>
      </c>
      <c r="E79" s="5">
        <v>12404976.65</v>
      </c>
      <c r="F79" s="5">
        <f>SUM(D79-E79)</f>
        <v>4216895.5499999989</v>
      </c>
      <c r="G79" s="5">
        <v>1370491.05</v>
      </c>
    </row>
    <row r="80" spans="1:7" x14ac:dyDescent="0.2">
      <c r="A80" s="27" t="s">
        <v>15</v>
      </c>
      <c r="B80" s="27">
        <f t="shared" ref="B80:G80" si="11">SUM(B77:B79)</f>
        <v>206</v>
      </c>
      <c r="C80" s="27">
        <f t="shared" si="11"/>
        <v>26</v>
      </c>
      <c r="D80" s="46">
        <f t="shared" si="11"/>
        <v>19889880.349999998</v>
      </c>
      <c r="E80" s="46">
        <f t="shared" si="11"/>
        <v>14790282.300000001</v>
      </c>
      <c r="F80" s="46">
        <f t="shared" si="11"/>
        <v>5099598.0499999989</v>
      </c>
      <c r="G80" s="46">
        <f t="shared" si="11"/>
        <v>1599993.7</v>
      </c>
    </row>
    <row r="81" spans="1:7" x14ac:dyDescent="0.2">
      <c r="A81" s="29"/>
      <c r="B81" s="29"/>
      <c r="C81" s="29"/>
      <c r="D81" s="48"/>
      <c r="E81" s="48"/>
      <c r="F81" s="48"/>
      <c r="G81" s="48"/>
    </row>
    <row r="82" spans="1:7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7" ht="13.5" thickTop="1" x14ac:dyDescent="0.2">
      <c r="A85" s="23" t="s">
        <v>12</v>
      </c>
      <c r="B85" s="2">
        <v>571</v>
      </c>
      <c r="C85" s="2">
        <v>168</v>
      </c>
      <c r="D85" s="1">
        <v>31430267.300000001</v>
      </c>
      <c r="E85" s="1">
        <v>22614781.25</v>
      </c>
      <c r="F85" s="1">
        <f>SUM(D85-E85)</f>
        <v>8815486.0500000007</v>
      </c>
      <c r="G85" s="1">
        <v>2292026.37</v>
      </c>
    </row>
    <row r="86" spans="1:7" x14ac:dyDescent="0.2">
      <c r="A86" s="23" t="s">
        <v>13</v>
      </c>
      <c r="B86" s="2">
        <v>341</v>
      </c>
      <c r="C86" s="2">
        <v>113</v>
      </c>
      <c r="D86" s="1">
        <v>13744864.699999999</v>
      </c>
      <c r="E86" s="1">
        <v>9914037.8499999996</v>
      </c>
      <c r="F86" s="1">
        <f>SUM(D86-E86)</f>
        <v>3830826.8499999996</v>
      </c>
      <c r="G86" s="1">
        <v>996014.98</v>
      </c>
    </row>
    <row r="87" spans="1:7" x14ac:dyDescent="0.2">
      <c r="A87" s="23" t="s">
        <v>17</v>
      </c>
      <c r="B87" s="2">
        <v>470</v>
      </c>
      <c r="C87" s="2">
        <v>5</v>
      </c>
      <c r="D87" s="1">
        <v>31531033.300000001</v>
      </c>
      <c r="E87" s="1">
        <v>24225459.949999999</v>
      </c>
      <c r="F87" s="1">
        <f>SUM(D87-E87)</f>
        <v>7305573.3500000015</v>
      </c>
      <c r="G87" s="1">
        <v>1315003.2</v>
      </c>
    </row>
    <row r="88" spans="1:7" x14ac:dyDescent="0.2">
      <c r="A88" s="23" t="s">
        <v>14</v>
      </c>
      <c r="B88" s="4">
        <v>234</v>
      </c>
      <c r="C88" s="4">
        <v>5</v>
      </c>
      <c r="D88" s="5">
        <v>23442583.699999999</v>
      </c>
      <c r="E88" s="5">
        <v>17811233.5</v>
      </c>
      <c r="F88" s="5">
        <f>SUM(D88-E88)</f>
        <v>5631350.1999999993</v>
      </c>
      <c r="G88" s="5">
        <v>1830188.82</v>
      </c>
    </row>
    <row r="89" spans="1:7" x14ac:dyDescent="0.2">
      <c r="A89" s="27" t="s">
        <v>15</v>
      </c>
      <c r="B89" s="27">
        <f t="shared" ref="B89:G89" si="12">SUM(B85:B88)</f>
        <v>1616</v>
      </c>
      <c r="C89" s="27">
        <f t="shared" si="12"/>
        <v>291</v>
      </c>
      <c r="D89" s="46">
        <f t="shared" si="12"/>
        <v>100148749</v>
      </c>
      <c r="E89" s="46">
        <f t="shared" si="12"/>
        <v>74565512.549999997</v>
      </c>
      <c r="F89" s="46">
        <f t="shared" si="12"/>
        <v>25583236.449999999</v>
      </c>
      <c r="G89" s="46">
        <f t="shared" si="12"/>
        <v>6433233.3700000001</v>
      </c>
    </row>
    <row r="90" spans="1:7" x14ac:dyDescent="0.2">
      <c r="A90" s="29"/>
      <c r="B90" s="29"/>
      <c r="C90" s="29"/>
      <c r="D90" s="48"/>
      <c r="E90" s="48"/>
      <c r="F90" s="48"/>
      <c r="G90" s="48"/>
    </row>
    <row r="91" spans="1:7" ht="13.5" thickBot="1" x14ac:dyDescent="0.25">
      <c r="A91" s="21" t="s">
        <v>29</v>
      </c>
      <c r="B91" s="21"/>
      <c r="C91" s="29"/>
      <c r="D91" s="48"/>
      <c r="E91" s="48"/>
      <c r="F91" s="48"/>
      <c r="G91" s="48"/>
    </row>
    <row r="92" spans="1:7" ht="13.5" thickTop="1" x14ac:dyDescent="0.2">
      <c r="A92" s="30" t="s">
        <v>1</v>
      </c>
      <c r="B92" s="31" t="s">
        <v>2</v>
      </c>
      <c r="C92" s="31" t="s">
        <v>2</v>
      </c>
      <c r="D92" s="49" t="s">
        <v>7</v>
      </c>
      <c r="E92" s="49" t="s">
        <v>7</v>
      </c>
      <c r="F92" s="49" t="s">
        <v>5</v>
      </c>
      <c r="G92" s="50" t="s">
        <v>10</v>
      </c>
    </row>
    <row r="93" spans="1:7" ht="13.5" thickBot="1" x14ac:dyDescent="0.25">
      <c r="A93" s="33" t="s">
        <v>0</v>
      </c>
      <c r="B93" s="34" t="s">
        <v>3</v>
      </c>
      <c r="C93" s="34" t="s">
        <v>4</v>
      </c>
      <c r="D93" s="51" t="s">
        <v>8</v>
      </c>
      <c r="E93" s="51" t="s">
        <v>9</v>
      </c>
      <c r="F93" s="51" t="s">
        <v>6</v>
      </c>
      <c r="G93" s="52" t="s">
        <v>11</v>
      </c>
    </row>
    <row r="94" spans="1:7" ht="13.5" thickTop="1" x14ac:dyDescent="0.2">
      <c r="A94" s="23" t="s">
        <v>12</v>
      </c>
      <c r="B94" s="4">
        <v>22</v>
      </c>
      <c r="C94" s="4">
        <v>6</v>
      </c>
      <c r="D94" s="5">
        <v>754517</v>
      </c>
      <c r="E94" s="5">
        <v>546323.85</v>
      </c>
      <c r="F94" s="5">
        <f>SUM(D94-E94)</f>
        <v>208193.15000000002</v>
      </c>
      <c r="G94" s="5">
        <v>54130.22</v>
      </c>
    </row>
    <row r="95" spans="1:7" x14ac:dyDescent="0.2">
      <c r="A95" s="23" t="s">
        <v>13</v>
      </c>
      <c r="B95" s="4">
        <v>9</v>
      </c>
      <c r="C95" s="4">
        <v>3</v>
      </c>
      <c r="D95" s="5">
        <v>225767</v>
      </c>
      <c r="E95" s="5">
        <v>164236.15</v>
      </c>
      <c r="F95" s="5">
        <f>SUM(D95-E95)</f>
        <v>61530.850000000006</v>
      </c>
      <c r="G95" s="5">
        <v>15998.02</v>
      </c>
    </row>
    <row r="96" spans="1:7" x14ac:dyDescent="0.2">
      <c r="A96" s="23" t="s">
        <v>14</v>
      </c>
      <c r="B96" s="4">
        <v>121</v>
      </c>
      <c r="C96" s="4">
        <v>3</v>
      </c>
      <c r="D96" s="5">
        <v>7381031</v>
      </c>
      <c r="E96" s="5">
        <v>5606382.6500000004</v>
      </c>
      <c r="F96" s="5">
        <f>SUM(D96-E96)</f>
        <v>1774648.3499999996</v>
      </c>
      <c r="G96" s="5">
        <v>576760.71</v>
      </c>
    </row>
    <row r="97" spans="1:7" x14ac:dyDescent="0.2">
      <c r="A97" s="27" t="s">
        <v>15</v>
      </c>
      <c r="B97" s="27">
        <f t="shared" ref="B97:G97" si="13">SUM(B94:B96)</f>
        <v>152</v>
      </c>
      <c r="C97" s="27">
        <f t="shared" si="13"/>
        <v>12</v>
      </c>
      <c r="D97" s="46">
        <f t="shared" si="13"/>
        <v>8361315</v>
      </c>
      <c r="E97" s="46">
        <f t="shared" si="13"/>
        <v>6316942.6500000004</v>
      </c>
      <c r="F97" s="46">
        <f t="shared" si="13"/>
        <v>2044372.3499999996</v>
      </c>
      <c r="G97" s="46">
        <f t="shared" si="13"/>
        <v>646888.94999999995</v>
      </c>
    </row>
    <row r="98" spans="1:7" x14ac:dyDescent="0.2">
      <c r="A98" s="29"/>
      <c r="B98" s="29"/>
      <c r="C98" s="29"/>
      <c r="D98" s="48"/>
      <c r="E98" s="48"/>
      <c r="F98" s="48"/>
      <c r="G98" s="48"/>
    </row>
    <row r="99" spans="1:7" ht="13.5" thickBot="1" x14ac:dyDescent="0.25">
      <c r="A99" s="21" t="s">
        <v>30</v>
      </c>
      <c r="B99" s="21"/>
      <c r="C99" s="29"/>
      <c r="D99" s="48"/>
      <c r="E99" s="48"/>
      <c r="F99" s="48"/>
      <c r="G99" s="48"/>
    </row>
    <row r="100" spans="1:7" ht="13.5" thickTop="1" x14ac:dyDescent="0.2">
      <c r="A100" s="30" t="s">
        <v>1</v>
      </c>
      <c r="B100" s="31" t="s">
        <v>2</v>
      </c>
      <c r="C100" s="31" t="s">
        <v>2</v>
      </c>
      <c r="D100" s="49" t="s">
        <v>7</v>
      </c>
      <c r="E100" s="49" t="s">
        <v>7</v>
      </c>
      <c r="F100" s="49" t="s">
        <v>5</v>
      </c>
      <c r="G100" s="50" t="s">
        <v>10</v>
      </c>
    </row>
    <row r="101" spans="1:7" ht="13.5" thickBot="1" x14ac:dyDescent="0.25">
      <c r="A101" s="33" t="s">
        <v>0</v>
      </c>
      <c r="B101" s="34" t="s">
        <v>3</v>
      </c>
      <c r="C101" s="34" t="s">
        <v>4</v>
      </c>
      <c r="D101" s="51" t="s">
        <v>8</v>
      </c>
      <c r="E101" s="51" t="s">
        <v>9</v>
      </c>
      <c r="F101" s="51" t="s">
        <v>6</v>
      </c>
      <c r="G101" s="52" t="s">
        <v>11</v>
      </c>
    </row>
    <row r="102" spans="1:7" ht="13.5" thickTop="1" x14ac:dyDescent="0.2">
      <c r="A102" s="23" t="s">
        <v>12</v>
      </c>
      <c r="B102" s="4">
        <v>116</v>
      </c>
      <c r="C102" s="4">
        <v>38</v>
      </c>
      <c r="D102" s="5">
        <v>3397828.75</v>
      </c>
      <c r="E102" s="5">
        <v>2477858.15</v>
      </c>
      <c r="F102" s="5">
        <f>SUM(D102-E102)</f>
        <v>919970.60000000009</v>
      </c>
      <c r="G102" s="5">
        <v>239192.36</v>
      </c>
    </row>
    <row r="103" spans="1:7" x14ac:dyDescent="0.2">
      <c r="A103" s="23" t="s">
        <v>13</v>
      </c>
      <c r="B103" s="4">
        <v>24</v>
      </c>
      <c r="C103" s="4">
        <v>8</v>
      </c>
      <c r="D103" s="5">
        <v>513896</v>
      </c>
      <c r="E103" s="5">
        <v>374525.8</v>
      </c>
      <c r="F103" s="5">
        <f>SUM(D103-E103)</f>
        <v>139370.20000000001</v>
      </c>
      <c r="G103" s="5">
        <v>36236.25</v>
      </c>
    </row>
    <row r="104" spans="1:7" x14ac:dyDescent="0.2">
      <c r="A104" s="23" t="s">
        <v>16</v>
      </c>
      <c r="B104" s="4">
        <v>6</v>
      </c>
      <c r="C104" s="4">
        <v>1</v>
      </c>
      <c r="D104" s="5">
        <v>192530.9</v>
      </c>
      <c r="E104" s="5">
        <v>138345.65</v>
      </c>
      <c r="F104" s="5">
        <f>SUM(D104-E104)</f>
        <v>54185.25</v>
      </c>
      <c r="G104" s="5">
        <v>14088.17</v>
      </c>
    </row>
    <row r="105" spans="1:7" x14ac:dyDescent="0.2">
      <c r="A105" s="23" t="s">
        <v>17</v>
      </c>
      <c r="B105" s="4">
        <v>41</v>
      </c>
      <c r="C105" s="4">
        <v>1</v>
      </c>
      <c r="D105" s="5">
        <v>1583160.2</v>
      </c>
      <c r="E105" s="5">
        <v>1190224.75</v>
      </c>
      <c r="F105" s="5">
        <f>SUM(D105-E105)</f>
        <v>392935.44999999995</v>
      </c>
      <c r="G105" s="5">
        <v>70728.38</v>
      </c>
    </row>
    <row r="106" spans="1:7" x14ac:dyDescent="0.2">
      <c r="A106" s="23" t="s">
        <v>14</v>
      </c>
      <c r="B106" s="4">
        <v>504</v>
      </c>
      <c r="C106" s="4">
        <v>12</v>
      </c>
      <c r="D106" s="5">
        <v>35014601.149999999</v>
      </c>
      <c r="E106" s="5">
        <v>26191391.350000001</v>
      </c>
      <c r="F106" s="5">
        <f>SUM(D106-E106)</f>
        <v>8823209.799999997</v>
      </c>
      <c r="G106" s="5">
        <v>2867543.19</v>
      </c>
    </row>
    <row r="107" spans="1:7" x14ac:dyDescent="0.2">
      <c r="A107" s="27" t="s">
        <v>15</v>
      </c>
      <c r="B107" s="27">
        <f t="shared" ref="B107:G107" si="14">SUM(B102:B106)</f>
        <v>691</v>
      </c>
      <c r="C107" s="27">
        <f t="shared" si="14"/>
        <v>60</v>
      </c>
      <c r="D107" s="46">
        <f t="shared" si="14"/>
        <v>40702017</v>
      </c>
      <c r="E107" s="46">
        <f t="shared" si="14"/>
        <v>30372345.700000003</v>
      </c>
      <c r="F107" s="46">
        <f t="shared" si="14"/>
        <v>10329671.299999997</v>
      </c>
      <c r="G107" s="46">
        <f t="shared" si="14"/>
        <v>3227788.35</v>
      </c>
    </row>
    <row r="108" spans="1:7" x14ac:dyDescent="0.2">
      <c r="A108" s="29"/>
      <c r="B108" s="29"/>
      <c r="C108" s="29"/>
      <c r="D108" s="48"/>
      <c r="E108" s="48"/>
      <c r="F108" s="48"/>
      <c r="G108" s="48"/>
    </row>
    <row r="109" spans="1:7" ht="13.5" thickBot="1" x14ac:dyDescent="0.25">
      <c r="A109" s="21" t="s">
        <v>31</v>
      </c>
      <c r="B109" s="21"/>
      <c r="C109" s="29"/>
      <c r="D109" s="48"/>
      <c r="E109" s="48"/>
      <c r="F109" s="48"/>
      <c r="G109" s="48"/>
    </row>
    <row r="110" spans="1:7" ht="13.5" thickTop="1" x14ac:dyDescent="0.2">
      <c r="A110" s="30" t="s">
        <v>1</v>
      </c>
      <c r="B110" s="31" t="s">
        <v>2</v>
      </c>
      <c r="C110" s="31" t="s">
        <v>2</v>
      </c>
      <c r="D110" s="49" t="s">
        <v>7</v>
      </c>
      <c r="E110" s="49" t="s">
        <v>7</v>
      </c>
      <c r="F110" s="49" t="s">
        <v>5</v>
      </c>
      <c r="G110" s="50" t="s">
        <v>10</v>
      </c>
    </row>
    <row r="111" spans="1:7" ht="13.5" thickBot="1" x14ac:dyDescent="0.25">
      <c r="A111" s="33" t="s">
        <v>0</v>
      </c>
      <c r="B111" s="34" t="s">
        <v>3</v>
      </c>
      <c r="C111" s="34" t="s">
        <v>4</v>
      </c>
      <c r="D111" s="51" t="s">
        <v>8</v>
      </c>
      <c r="E111" s="51" t="s">
        <v>9</v>
      </c>
      <c r="F111" s="51" t="s">
        <v>6</v>
      </c>
      <c r="G111" s="52" t="s">
        <v>11</v>
      </c>
    </row>
    <row r="112" spans="1:7" ht="13.5" thickTop="1" x14ac:dyDescent="0.2">
      <c r="A112" s="23" t="s">
        <v>12</v>
      </c>
      <c r="B112" s="4">
        <v>6</v>
      </c>
      <c r="C112" s="4">
        <v>2</v>
      </c>
      <c r="D112" s="5">
        <v>100783.55</v>
      </c>
      <c r="E112" s="5">
        <v>76457.5</v>
      </c>
      <c r="F112" s="5">
        <f>SUM(D112-E112)</f>
        <v>24326.050000000003</v>
      </c>
      <c r="G112" s="5">
        <v>6324.77</v>
      </c>
    </row>
    <row r="113" spans="1:7" x14ac:dyDescent="0.2">
      <c r="A113" s="23" t="s">
        <v>14</v>
      </c>
      <c r="B113" s="4">
        <v>179</v>
      </c>
      <c r="C113" s="4">
        <v>6</v>
      </c>
      <c r="D113" s="5">
        <v>12793360.699999999</v>
      </c>
      <c r="E113" s="5">
        <v>9597776.1500000004</v>
      </c>
      <c r="F113" s="5">
        <f>SUM(D113-E113)</f>
        <v>3195584.5499999989</v>
      </c>
      <c r="G113" s="5">
        <v>1038564.98</v>
      </c>
    </row>
    <row r="114" spans="1:7" x14ac:dyDescent="0.2">
      <c r="A114" s="27" t="s">
        <v>15</v>
      </c>
      <c r="B114" s="27">
        <f t="shared" ref="B114:G114" si="15">SUM(B112:B113)</f>
        <v>185</v>
      </c>
      <c r="C114" s="27">
        <f t="shared" si="15"/>
        <v>8</v>
      </c>
      <c r="D114" s="46">
        <f t="shared" si="15"/>
        <v>12894144.25</v>
      </c>
      <c r="E114" s="46">
        <f t="shared" si="15"/>
        <v>9674233.6500000004</v>
      </c>
      <c r="F114" s="46">
        <f t="shared" si="15"/>
        <v>3219910.5999999987</v>
      </c>
      <c r="G114" s="46">
        <f t="shared" si="15"/>
        <v>1044889.75</v>
      </c>
    </row>
    <row r="115" spans="1:7" x14ac:dyDescent="0.2">
      <c r="A115" s="23"/>
      <c r="B115" s="23"/>
      <c r="C115" s="23"/>
      <c r="D115" s="48"/>
      <c r="E115" s="48"/>
      <c r="F115" s="48"/>
      <c r="G115" s="48"/>
    </row>
    <row r="116" spans="1:7" x14ac:dyDescent="0.2">
      <c r="A116" s="23"/>
      <c r="B116" s="23"/>
      <c r="C116" s="23"/>
      <c r="D116" s="48"/>
      <c r="E116" s="48"/>
      <c r="F116" s="48"/>
      <c r="G116" s="48"/>
    </row>
    <row r="117" spans="1:7" ht="13.5" thickBot="1" x14ac:dyDescent="0.25">
      <c r="A117" s="21" t="s">
        <v>32</v>
      </c>
      <c r="B117" s="21"/>
      <c r="C117" s="29"/>
      <c r="D117" s="48"/>
      <c r="E117" s="48"/>
      <c r="F117" s="48"/>
      <c r="G117" s="48"/>
    </row>
    <row r="118" spans="1:7" ht="13.5" thickTop="1" x14ac:dyDescent="0.2">
      <c r="A118" s="30" t="s">
        <v>1</v>
      </c>
      <c r="B118" s="31" t="s">
        <v>2</v>
      </c>
      <c r="C118" s="31" t="s">
        <v>2</v>
      </c>
      <c r="D118" s="49" t="s">
        <v>7</v>
      </c>
      <c r="E118" s="49" t="s">
        <v>7</v>
      </c>
      <c r="F118" s="49" t="s">
        <v>5</v>
      </c>
      <c r="G118" s="50" t="s">
        <v>10</v>
      </c>
    </row>
    <row r="119" spans="1:7" ht="13.5" thickBot="1" x14ac:dyDescent="0.25">
      <c r="A119" s="33" t="s">
        <v>0</v>
      </c>
      <c r="B119" s="34" t="s">
        <v>3</v>
      </c>
      <c r="C119" s="34" t="s">
        <v>4</v>
      </c>
      <c r="D119" s="51" t="s">
        <v>8</v>
      </c>
      <c r="E119" s="51" t="s">
        <v>9</v>
      </c>
      <c r="F119" s="51" t="s">
        <v>6</v>
      </c>
      <c r="G119" s="52" t="s">
        <v>11</v>
      </c>
    </row>
    <row r="120" spans="1:7" ht="13.5" thickTop="1" x14ac:dyDescent="0.2">
      <c r="A120" s="23" t="s">
        <v>12</v>
      </c>
      <c r="B120" s="4">
        <v>456</v>
      </c>
      <c r="C120" s="4">
        <v>149</v>
      </c>
      <c r="D120" s="5">
        <v>16132555.35</v>
      </c>
      <c r="E120" s="5">
        <v>11591225.75</v>
      </c>
      <c r="F120" s="5">
        <f>SUM(D120-E120)</f>
        <v>4541329.5999999996</v>
      </c>
      <c r="G120" s="5">
        <v>1180745.7</v>
      </c>
    </row>
    <row r="121" spans="1:7" x14ac:dyDescent="0.2">
      <c r="A121" s="23" t="s">
        <v>13</v>
      </c>
      <c r="B121" s="4">
        <v>153</v>
      </c>
      <c r="C121" s="4">
        <v>52</v>
      </c>
      <c r="D121" s="5">
        <v>4150053.6</v>
      </c>
      <c r="E121" s="5">
        <v>2953061.6</v>
      </c>
      <c r="F121" s="5">
        <f>SUM(D121-E121)</f>
        <v>1196992</v>
      </c>
      <c r="G121" s="5">
        <v>311217.91999999998</v>
      </c>
    </row>
    <row r="122" spans="1:7" x14ac:dyDescent="0.2">
      <c r="A122" s="23" t="s">
        <v>14</v>
      </c>
      <c r="B122" s="4">
        <v>199</v>
      </c>
      <c r="C122" s="4">
        <v>5</v>
      </c>
      <c r="D122" s="5">
        <v>13872207.949999999</v>
      </c>
      <c r="E122" s="5">
        <v>10503342.949999999</v>
      </c>
      <c r="F122" s="5">
        <f>SUM(D122-E122)</f>
        <v>3368865</v>
      </c>
      <c r="G122" s="5">
        <v>1094881.1299999999</v>
      </c>
    </row>
    <row r="123" spans="1:7" x14ac:dyDescent="0.2">
      <c r="A123" s="27" t="s">
        <v>15</v>
      </c>
      <c r="B123" s="27">
        <f t="shared" ref="B123:G123" si="16">SUM(B120:B122)</f>
        <v>808</v>
      </c>
      <c r="C123" s="27">
        <f t="shared" si="16"/>
        <v>206</v>
      </c>
      <c r="D123" s="46">
        <f t="shared" si="16"/>
        <v>34154816.899999999</v>
      </c>
      <c r="E123" s="46">
        <f t="shared" si="16"/>
        <v>25047630.299999997</v>
      </c>
      <c r="F123" s="46">
        <f t="shared" si="16"/>
        <v>9107186.5999999996</v>
      </c>
      <c r="G123" s="46">
        <f t="shared" si="16"/>
        <v>2586844.75</v>
      </c>
    </row>
    <row r="124" spans="1:7" x14ac:dyDescent="0.2">
      <c r="A124" s="29"/>
      <c r="B124" s="29"/>
      <c r="C124" s="29"/>
      <c r="D124" s="48"/>
      <c r="E124" s="48"/>
      <c r="F124" s="48"/>
      <c r="G124" s="48"/>
    </row>
    <row r="125" spans="1:7" ht="13.5" thickBot="1" x14ac:dyDescent="0.25">
      <c r="A125" s="21" t="s">
        <v>33</v>
      </c>
      <c r="B125" s="21"/>
      <c r="C125" s="29"/>
      <c r="D125" s="48"/>
      <c r="E125" s="48"/>
      <c r="F125" s="48"/>
      <c r="G125" s="48"/>
    </row>
    <row r="126" spans="1:7" ht="13.5" thickTop="1" x14ac:dyDescent="0.2">
      <c r="A126" s="30" t="s">
        <v>1</v>
      </c>
      <c r="B126" s="31" t="s">
        <v>2</v>
      </c>
      <c r="C126" s="31" t="s">
        <v>2</v>
      </c>
      <c r="D126" s="49" t="s">
        <v>7</v>
      </c>
      <c r="E126" s="49" t="s">
        <v>7</v>
      </c>
      <c r="F126" s="49" t="s">
        <v>5</v>
      </c>
      <c r="G126" s="50" t="s">
        <v>10</v>
      </c>
    </row>
    <row r="127" spans="1:7" ht="13.5" thickBot="1" x14ac:dyDescent="0.25">
      <c r="A127" s="33" t="s">
        <v>0</v>
      </c>
      <c r="B127" s="34" t="s">
        <v>3</v>
      </c>
      <c r="C127" s="34" t="s">
        <v>4</v>
      </c>
      <c r="D127" s="51" t="s">
        <v>8</v>
      </c>
      <c r="E127" s="51" t="s">
        <v>9</v>
      </c>
      <c r="F127" s="51" t="s">
        <v>6</v>
      </c>
      <c r="G127" s="52" t="s">
        <v>11</v>
      </c>
    </row>
    <row r="128" spans="1:7" ht="13.5" thickTop="1" x14ac:dyDescent="0.2">
      <c r="A128" s="23" t="s">
        <v>12</v>
      </c>
      <c r="B128" s="4">
        <v>46</v>
      </c>
      <c r="C128" s="4">
        <v>14</v>
      </c>
      <c r="D128" s="5">
        <v>2047898</v>
      </c>
      <c r="E128" s="5">
        <v>1477623.55</v>
      </c>
      <c r="F128" s="5">
        <f>SUM(D128-E128)</f>
        <v>570274.44999999995</v>
      </c>
      <c r="G128" s="5">
        <v>148271.35999999999</v>
      </c>
    </row>
    <row r="129" spans="1:7" x14ac:dyDescent="0.2">
      <c r="A129" s="23" t="s">
        <v>13</v>
      </c>
      <c r="B129" s="4">
        <v>30</v>
      </c>
      <c r="C129" s="4">
        <v>10</v>
      </c>
      <c r="D129" s="5">
        <v>1421423</v>
      </c>
      <c r="E129" s="5">
        <v>1062976.1000000001</v>
      </c>
      <c r="F129" s="5">
        <f>SUM(D129-E129)</f>
        <v>358446.89999999991</v>
      </c>
      <c r="G129" s="5">
        <v>93196.19</v>
      </c>
    </row>
    <row r="130" spans="1:7" x14ac:dyDescent="0.2">
      <c r="A130" s="23" t="s">
        <v>14</v>
      </c>
      <c r="B130" s="4">
        <v>49</v>
      </c>
      <c r="C130" s="4">
        <v>1</v>
      </c>
      <c r="D130" s="5">
        <v>5614459.25</v>
      </c>
      <c r="E130" s="5">
        <v>4191953.95</v>
      </c>
      <c r="F130" s="5">
        <f>SUM(D130-E130)</f>
        <v>1422505.2999999998</v>
      </c>
      <c r="G130" s="5">
        <v>462314.22</v>
      </c>
    </row>
    <row r="131" spans="1:7" x14ac:dyDescent="0.2">
      <c r="A131" s="27" t="s">
        <v>15</v>
      </c>
      <c r="B131" s="27">
        <f t="shared" ref="B131:G131" si="17">SUM(B128:B130)</f>
        <v>125</v>
      </c>
      <c r="C131" s="27">
        <f t="shared" si="17"/>
        <v>25</v>
      </c>
      <c r="D131" s="46">
        <f t="shared" si="17"/>
        <v>9083780.25</v>
      </c>
      <c r="E131" s="46">
        <f t="shared" si="17"/>
        <v>6732553.6000000006</v>
      </c>
      <c r="F131" s="46">
        <f t="shared" si="17"/>
        <v>2351226.6499999994</v>
      </c>
      <c r="G131" s="46">
        <f t="shared" si="17"/>
        <v>703781.77</v>
      </c>
    </row>
    <row r="132" spans="1:7" x14ac:dyDescent="0.2">
      <c r="A132" s="29"/>
      <c r="B132" s="29"/>
      <c r="C132" s="29"/>
      <c r="D132" s="48"/>
      <c r="E132" s="48"/>
      <c r="F132" s="48"/>
      <c r="G132" s="48"/>
    </row>
    <row r="133" spans="1:7" ht="13.5" thickBot="1" x14ac:dyDescent="0.25">
      <c r="A133" s="21" t="s">
        <v>34</v>
      </c>
      <c r="B133" s="21"/>
      <c r="C133" s="29"/>
      <c r="D133" s="48"/>
      <c r="E133" s="48"/>
      <c r="F133" s="48"/>
      <c r="G133" s="48"/>
    </row>
    <row r="134" spans="1:7" ht="13.5" thickTop="1" x14ac:dyDescent="0.2">
      <c r="A134" s="30" t="s">
        <v>1</v>
      </c>
      <c r="B134" s="31" t="s">
        <v>2</v>
      </c>
      <c r="C134" s="31" t="s">
        <v>2</v>
      </c>
      <c r="D134" s="49" t="s">
        <v>7</v>
      </c>
      <c r="E134" s="49" t="s">
        <v>7</v>
      </c>
      <c r="F134" s="49" t="s">
        <v>5</v>
      </c>
      <c r="G134" s="50" t="s">
        <v>10</v>
      </c>
    </row>
    <row r="135" spans="1:7" ht="13.5" thickBot="1" x14ac:dyDescent="0.25">
      <c r="A135" s="33" t="s">
        <v>0</v>
      </c>
      <c r="B135" s="34" t="s">
        <v>3</v>
      </c>
      <c r="C135" s="34" t="s">
        <v>4</v>
      </c>
      <c r="D135" s="51" t="s">
        <v>8</v>
      </c>
      <c r="E135" s="51" t="s">
        <v>9</v>
      </c>
      <c r="F135" s="51" t="s">
        <v>6</v>
      </c>
      <c r="G135" s="52" t="s">
        <v>11</v>
      </c>
    </row>
    <row r="136" spans="1:7" ht="13.5" thickTop="1" x14ac:dyDescent="0.2">
      <c r="A136" s="23" t="s">
        <v>12</v>
      </c>
      <c r="B136" s="4">
        <v>38</v>
      </c>
      <c r="C136" s="4">
        <v>11</v>
      </c>
      <c r="D136" s="5">
        <v>1890702.1</v>
      </c>
      <c r="E136" s="5">
        <v>1396106.85</v>
      </c>
      <c r="F136" s="5">
        <f>SUM(D136-E136)</f>
        <v>494595.25</v>
      </c>
      <c r="G136" s="5">
        <v>128594.77</v>
      </c>
    </row>
    <row r="137" spans="1:7" x14ac:dyDescent="0.2">
      <c r="A137" s="23" t="s">
        <v>13</v>
      </c>
      <c r="B137" s="4">
        <v>16</v>
      </c>
      <c r="C137" s="4">
        <v>5</v>
      </c>
      <c r="D137" s="5">
        <v>364062.5</v>
      </c>
      <c r="E137" s="5">
        <v>252907.7</v>
      </c>
      <c r="F137" s="5">
        <f>SUM(D137-E137)</f>
        <v>111154.79999999999</v>
      </c>
      <c r="G137" s="5">
        <v>28900.25</v>
      </c>
    </row>
    <row r="138" spans="1:7" x14ac:dyDescent="0.2">
      <c r="A138" s="23" t="s">
        <v>14</v>
      </c>
      <c r="B138" s="4">
        <v>110</v>
      </c>
      <c r="C138" s="4">
        <v>4</v>
      </c>
      <c r="D138" s="5">
        <v>5937611.4500000002</v>
      </c>
      <c r="E138" s="5">
        <v>4409084.5</v>
      </c>
      <c r="F138" s="5">
        <f>SUM(D138-E138)</f>
        <v>1528526.9500000002</v>
      </c>
      <c r="G138" s="5">
        <v>496771.26</v>
      </c>
    </row>
    <row r="139" spans="1:7" x14ac:dyDescent="0.2">
      <c r="A139" s="27" t="s">
        <v>15</v>
      </c>
      <c r="B139" s="27">
        <f t="shared" ref="B139:G139" si="18">SUM(B136:B138)</f>
        <v>164</v>
      </c>
      <c r="C139" s="27">
        <f t="shared" si="18"/>
        <v>20</v>
      </c>
      <c r="D139" s="46">
        <f t="shared" si="18"/>
        <v>8192376.0500000007</v>
      </c>
      <c r="E139" s="46">
        <f t="shared" si="18"/>
        <v>6058099.0499999998</v>
      </c>
      <c r="F139" s="46">
        <f t="shared" si="18"/>
        <v>2134277</v>
      </c>
      <c r="G139" s="46">
        <f t="shared" si="18"/>
        <v>654266.28</v>
      </c>
    </row>
    <row r="140" spans="1:7" x14ac:dyDescent="0.2">
      <c r="A140" s="29"/>
      <c r="B140" s="29"/>
      <c r="C140" s="29"/>
      <c r="D140" s="48"/>
      <c r="E140" s="48"/>
      <c r="F140" s="48"/>
      <c r="G140" s="48"/>
    </row>
    <row r="141" spans="1:7" ht="13.5" thickBot="1" x14ac:dyDescent="0.25">
      <c r="A141" s="21" t="s">
        <v>35</v>
      </c>
      <c r="B141" s="21"/>
      <c r="C141" s="29"/>
      <c r="D141" s="48"/>
      <c r="E141" s="48"/>
      <c r="F141" s="48"/>
      <c r="G141" s="48"/>
    </row>
    <row r="142" spans="1:7" ht="13.5" thickTop="1" x14ac:dyDescent="0.2">
      <c r="A142" s="30" t="s">
        <v>1</v>
      </c>
      <c r="B142" s="31" t="s">
        <v>2</v>
      </c>
      <c r="C142" s="31" t="s">
        <v>2</v>
      </c>
      <c r="D142" s="49" t="s">
        <v>7</v>
      </c>
      <c r="E142" s="49" t="s">
        <v>7</v>
      </c>
      <c r="F142" s="49" t="s">
        <v>5</v>
      </c>
      <c r="G142" s="50" t="s">
        <v>10</v>
      </c>
    </row>
    <row r="143" spans="1:7" ht="13.5" thickBot="1" x14ac:dyDescent="0.25">
      <c r="A143" s="33" t="s">
        <v>0</v>
      </c>
      <c r="B143" s="34" t="s">
        <v>3</v>
      </c>
      <c r="C143" s="34" t="s">
        <v>4</v>
      </c>
      <c r="D143" s="51" t="s">
        <v>8</v>
      </c>
      <c r="E143" s="51" t="s">
        <v>9</v>
      </c>
      <c r="F143" s="51" t="s">
        <v>6</v>
      </c>
      <c r="G143" s="52" t="s">
        <v>11</v>
      </c>
    </row>
    <row r="144" spans="1:7" ht="13.5" thickTop="1" x14ac:dyDescent="0.2">
      <c r="A144" s="23" t="s">
        <v>13</v>
      </c>
      <c r="B144" s="4">
        <v>3</v>
      </c>
      <c r="C144" s="4">
        <v>1</v>
      </c>
      <c r="D144" s="5">
        <v>183598</v>
      </c>
      <c r="E144" s="5">
        <v>133645.35</v>
      </c>
      <c r="F144" s="5">
        <f>SUM(D144-E144)</f>
        <v>49952.649999999994</v>
      </c>
      <c r="G144" s="5">
        <v>12987.69</v>
      </c>
    </row>
    <row r="145" spans="1:7" x14ac:dyDescent="0.2">
      <c r="A145" s="23" t="s">
        <v>14</v>
      </c>
      <c r="B145" s="4">
        <v>75</v>
      </c>
      <c r="C145" s="4">
        <v>2</v>
      </c>
      <c r="D145" s="5">
        <v>3713506.4</v>
      </c>
      <c r="E145" s="5">
        <v>2766478.45</v>
      </c>
      <c r="F145" s="5">
        <f>SUM(D145-E145)</f>
        <v>947027.94999999972</v>
      </c>
      <c r="G145" s="5">
        <v>307784.08</v>
      </c>
    </row>
    <row r="146" spans="1:7" x14ac:dyDescent="0.2">
      <c r="A146" s="27" t="s">
        <v>15</v>
      </c>
      <c r="B146" s="27">
        <f t="shared" ref="B146:G146" si="19">SUM(B144:B145)</f>
        <v>78</v>
      </c>
      <c r="C146" s="27">
        <f t="shared" si="19"/>
        <v>3</v>
      </c>
      <c r="D146" s="46">
        <f t="shared" si="19"/>
        <v>3897104.4</v>
      </c>
      <c r="E146" s="46">
        <f t="shared" si="19"/>
        <v>2900123.8000000003</v>
      </c>
      <c r="F146" s="46">
        <f t="shared" si="19"/>
        <v>996980.59999999974</v>
      </c>
      <c r="G146" s="46">
        <f t="shared" si="19"/>
        <v>320771.77</v>
      </c>
    </row>
    <row r="147" spans="1:7" x14ac:dyDescent="0.2">
      <c r="A147" s="29"/>
      <c r="B147" s="29"/>
      <c r="C147" s="29"/>
      <c r="D147" s="48"/>
      <c r="E147" s="48"/>
      <c r="F147" s="48"/>
      <c r="G147" s="48"/>
    </row>
    <row r="148" spans="1:7" ht="13.5" thickBot="1" x14ac:dyDescent="0.25">
      <c r="A148" s="21" t="s">
        <v>36</v>
      </c>
      <c r="B148" s="21"/>
      <c r="C148" s="29"/>
      <c r="D148" s="48"/>
      <c r="E148" s="48"/>
      <c r="F148" s="48"/>
      <c r="G148" s="48"/>
    </row>
    <row r="149" spans="1:7" ht="13.5" thickTop="1" x14ac:dyDescent="0.2">
      <c r="A149" s="30" t="s">
        <v>1</v>
      </c>
      <c r="B149" s="31" t="s">
        <v>2</v>
      </c>
      <c r="C149" s="31" t="s">
        <v>2</v>
      </c>
      <c r="D149" s="49" t="s">
        <v>7</v>
      </c>
      <c r="E149" s="49" t="s">
        <v>7</v>
      </c>
      <c r="F149" s="49" t="s">
        <v>5</v>
      </c>
      <c r="G149" s="50" t="s">
        <v>10</v>
      </c>
    </row>
    <row r="150" spans="1:7" ht="13.5" thickBot="1" x14ac:dyDescent="0.25">
      <c r="A150" s="33" t="s">
        <v>0</v>
      </c>
      <c r="B150" s="34" t="s">
        <v>3</v>
      </c>
      <c r="C150" s="34" t="s">
        <v>4</v>
      </c>
      <c r="D150" s="51" t="s">
        <v>8</v>
      </c>
      <c r="E150" s="51" t="s">
        <v>9</v>
      </c>
      <c r="F150" s="51" t="s">
        <v>6</v>
      </c>
      <c r="G150" s="52" t="s">
        <v>11</v>
      </c>
    </row>
    <row r="151" spans="1:7" ht="13.5" thickTop="1" x14ac:dyDescent="0.2">
      <c r="A151" s="23" t="s">
        <v>12</v>
      </c>
      <c r="B151" s="4">
        <v>78</v>
      </c>
      <c r="C151" s="4">
        <v>23</v>
      </c>
      <c r="D151" s="5">
        <v>2571064.9</v>
      </c>
      <c r="E151" s="5">
        <v>1846827.45</v>
      </c>
      <c r="F151" s="5">
        <f>SUM(D151-E151)</f>
        <v>724237.45</v>
      </c>
      <c r="G151" s="5">
        <v>188301.74</v>
      </c>
    </row>
    <row r="152" spans="1:7" x14ac:dyDescent="0.2">
      <c r="A152" s="23" t="s">
        <v>13</v>
      </c>
      <c r="B152" s="4">
        <v>93</v>
      </c>
      <c r="C152" s="4">
        <v>30</v>
      </c>
      <c r="D152" s="5">
        <v>3261847.45</v>
      </c>
      <c r="E152" s="5">
        <v>2316409.15</v>
      </c>
      <c r="F152" s="5">
        <f>SUM(D152-E152)</f>
        <v>945438.30000000028</v>
      </c>
      <c r="G152" s="5">
        <v>245813.96</v>
      </c>
    </row>
    <row r="153" spans="1:7" x14ac:dyDescent="0.2">
      <c r="A153" s="23" t="s">
        <v>17</v>
      </c>
      <c r="B153" s="4">
        <v>160</v>
      </c>
      <c r="C153" s="4">
        <v>2</v>
      </c>
      <c r="D153" s="5">
        <v>9792773.0999999996</v>
      </c>
      <c r="E153" s="5">
        <v>7463294.4500000002</v>
      </c>
      <c r="F153" s="5">
        <f>SUM(D153-E153)</f>
        <v>2329478.6499999994</v>
      </c>
      <c r="G153" s="5">
        <v>419306.16</v>
      </c>
    </row>
    <row r="154" spans="1:7" x14ac:dyDescent="0.2">
      <c r="A154" s="23" t="s">
        <v>14</v>
      </c>
      <c r="B154" s="4">
        <v>96</v>
      </c>
      <c r="C154" s="4">
        <v>2</v>
      </c>
      <c r="D154" s="5">
        <v>6566371.5999999996</v>
      </c>
      <c r="E154" s="5">
        <v>4792515.95</v>
      </c>
      <c r="F154" s="5">
        <f>SUM(D154-E154)</f>
        <v>1773855.6499999994</v>
      </c>
      <c r="G154" s="5">
        <v>576503.09</v>
      </c>
    </row>
    <row r="155" spans="1:7" x14ac:dyDescent="0.2">
      <c r="A155" s="27" t="s">
        <v>15</v>
      </c>
      <c r="B155" s="27">
        <f t="shared" ref="B155:G155" si="20">SUM(B151:B154)</f>
        <v>427</v>
      </c>
      <c r="C155" s="27">
        <f t="shared" si="20"/>
        <v>57</v>
      </c>
      <c r="D155" s="46">
        <f t="shared" si="20"/>
        <v>22192057.049999997</v>
      </c>
      <c r="E155" s="46">
        <f t="shared" si="20"/>
        <v>16419047</v>
      </c>
      <c r="F155" s="46">
        <f t="shared" si="20"/>
        <v>5773010.0499999989</v>
      </c>
      <c r="G155" s="46">
        <f t="shared" si="20"/>
        <v>1429924.9499999997</v>
      </c>
    </row>
    <row r="156" spans="1:7" x14ac:dyDescent="0.2">
      <c r="A156" s="23"/>
      <c r="B156" s="23"/>
      <c r="C156" s="23"/>
      <c r="D156" s="48"/>
      <c r="E156" s="48"/>
      <c r="F156" s="48"/>
      <c r="G156" s="48"/>
    </row>
    <row r="157" spans="1:7" ht="13.5" thickBot="1" x14ac:dyDescent="0.25">
      <c r="A157" s="21" t="s">
        <v>37</v>
      </c>
      <c r="B157" s="21"/>
      <c r="C157" s="29"/>
      <c r="D157" s="48"/>
      <c r="E157" s="48"/>
      <c r="F157" s="48"/>
      <c r="G157" s="48"/>
    </row>
    <row r="158" spans="1:7" ht="13.5" thickTop="1" x14ac:dyDescent="0.2">
      <c r="A158" s="30" t="s">
        <v>1</v>
      </c>
      <c r="B158" s="31" t="s">
        <v>2</v>
      </c>
      <c r="C158" s="31" t="s">
        <v>2</v>
      </c>
      <c r="D158" s="49" t="s">
        <v>7</v>
      </c>
      <c r="E158" s="49" t="s">
        <v>7</v>
      </c>
      <c r="F158" s="49" t="s">
        <v>5</v>
      </c>
      <c r="G158" s="50" t="s">
        <v>10</v>
      </c>
    </row>
    <row r="159" spans="1:7" ht="13.5" thickBot="1" x14ac:dyDescent="0.25">
      <c r="A159" s="33" t="s">
        <v>0</v>
      </c>
      <c r="B159" s="34" t="s">
        <v>3</v>
      </c>
      <c r="C159" s="34" t="s">
        <v>4</v>
      </c>
      <c r="D159" s="51" t="s">
        <v>8</v>
      </c>
      <c r="E159" s="51" t="s">
        <v>9</v>
      </c>
      <c r="F159" s="51" t="s">
        <v>6</v>
      </c>
      <c r="G159" s="52" t="s">
        <v>11</v>
      </c>
    </row>
    <row r="160" spans="1:7" ht="13.5" thickTop="1" x14ac:dyDescent="0.2">
      <c r="A160" s="23" t="s">
        <v>12</v>
      </c>
      <c r="B160" s="4">
        <v>31</v>
      </c>
      <c r="C160" s="4">
        <v>9</v>
      </c>
      <c r="D160" s="5">
        <v>1494833</v>
      </c>
      <c r="E160" s="5">
        <v>1097972.1499999999</v>
      </c>
      <c r="F160" s="5">
        <f>SUM(D160-E160)</f>
        <v>396860.85000000009</v>
      </c>
      <c r="G160" s="5">
        <v>103183.82</v>
      </c>
    </row>
    <row r="161" spans="1:7" x14ac:dyDescent="0.2">
      <c r="A161" s="23" t="s">
        <v>13</v>
      </c>
      <c r="B161" s="4">
        <v>25</v>
      </c>
      <c r="C161" s="4">
        <v>8</v>
      </c>
      <c r="D161" s="5">
        <v>917207</v>
      </c>
      <c r="E161" s="5">
        <v>674632.45</v>
      </c>
      <c r="F161" s="5">
        <f t="shared" ref="F161:F163" si="21">SUM(D161-E161)</f>
        <v>242574.55000000005</v>
      </c>
      <c r="G161" s="5">
        <v>63069.38</v>
      </c>
    </row>
    <row r="162" spans="1:7" x14ac:dyDescent="0.2">
      <c r="A162" s="23" t="s">
        <v>17</v>
      </c>
      <c r="B162" s="4">
        <v>130</v>
      </c>
      <c r="C162" s="4">
        <v>2</v>
      </c>
      <c r="D162" s="5">
        <v>6918590.75</v>
      </c>
      <c r="E162" s="5">
        <v>5429735.5499999998</v>
      </c>
      <c r="F162" s="5">
        <f t="shared" si="21"/>
        <v>1488855.2000000002</v>
      </c>
      <c r="G162" s="5">
        <v>267993.94</v>
      </c>
    </row>
    <row r="163" spans="1:7" x14ac:dyDescent="0.2">
      <c r="A163" s="23" t="s">
        <v>14</v>
      </c>
      <c r="B163" s="4">
        <v>72</v>
      </c>
      <c r="C163" s="4">
        <v>2</v>
      </c>
      <c r="D163" s="5">
        <v>4500944</v>
      </c>
      <c r="E163" s="5">
        <v>3270219.85</v>
      </c>
      <c r="F163" s="5">
        <f t="shared" si="21"/>
        <v>1230724.1499999999</v>
      </c>
      <c r="G163" s="5">
        <v>399985.35</v>
      </c>
    </row>
    <row r="164" spans="1:7" x14ac:dyDescent="0.2">
      <c r="A164" s="27" t="s">
        <v>15</v>
      </c>
      <c r="B164" s="27">
        <f t="shared" ref="B164:G164" si="22">SUM(B160:B163)</f>
        <v>258</v>
      </c>
      <c r="C164" s="27">
        <f t="shared" si="22"/>
        <v>21</v>
      </c>
      <c r="D164" s="46">
        <f t="shared" si="22"/>
        <v>13831574.75</v>
      </c>
      <c r="E164" s="46">
        <f t="shared" si="22"/>
        <v>10472560</v>
      </c>
      <c r="F164" s="46">
        <f t="shared" si="22"/>
        <v>3359014.7500000005</v>
      </c>
      <c r="G164" s="46">
        <f t="shared" si="22"/>
        <v>834232.49</v>
      </c>
    </row>
    <row r="165" spans="1:7" x14ac:dyDescent="0.2">
      <c r="A165" s="29"/>
      <c r="B165" s="29"/>
      <c r="C165" s="29"/>
      <c r="D165" s="48"/>
      <c r="E165" s="48"/>
      <c r="F165" s="48"/>
      <c r="G165" s="48"/>
    </row>
    <row r="166" spans="1:7" ht="13.5" thickBot="1" x14ac:dyDescent="0.25">
      <c r="A166" s="21" t="s">
        <v>38</v>
      </c>
      <c r="B166" s="21"/>
      <c r="C166" s="29"/>
      <c r="D166" s="48"/>
      <c r="E166" s="48"/>
      <c r="F166" s="48"/>
      <c r="G166" s="48"/>
    </row>
    <row r="167" spans="1:7" ht="13.5" thickTop="1" x14ac:dyDescent="0.2">
      <c r="A167" s="30" t="s">
        <v>1</v>
      </c>
      <c r="B167" s="31" t="s">
        <v>2</v>
      </c>
      <c r="C167" s="31" t="s">
        <v>2</v>
      </c>
      <c r="D167" s="49" t="s">
        <v>7</v>
      </c>
      <c r="E167" s="49" t="s">
        <v>7</v>
      </c>
      <c r="F167" s="49" t="s">
        <v>5</v>
      </c>
      <c r="G167" s="50" t="s">
        <v>10</v>
      </c>
    </row>
    <row r="168" spans="1:7" ht="13.5" thickBot="1" x14ac:dyDescent="0.25">
      <c r="A168" s="33" t="s">
        <v>0</v>
      </c>
      <c r="B168" s="34" t="s">
        <v>3</v>
      </c>
      <c r="C168" s="34" t="s">
        <v>4</v>
      </c>
      <c r="D168" s="51" t="s">
        <v>8</v>
      </c>
      <c r="E168" s="51" t="s">
        <v>9</v>
      </c>
      <c r="F168" s="51" t="s">
        <v>6</v>
      </c>
      <c r="G168" s="52" t="s">
        <v>11</v>
      </c>
    </row>
    <row r="169" spans="1:7" ht="13.5" thickTop="1" x14ac:dyDescent="0.2">
      <c r="A169" s="23" t="s">
        <v>12</v>
      </c>
      <c r="B169" s="4">
        <v>17</v>
      </c>
      <c r="C169" s="4">
        <v>5</v>
      </c>
      <c r="D169" s="5">
        <v>542704.5</v>
      </c>
      <c r="E169" s="5">
        <v>409487.2</v>
      </c>
      <c r="F169" s="5">
        <f>SUM(D169-E169)</f>
        <v>133217.29999999999</v>
      </c>
      <c r="G169" s="5">
        <v>34636.5</v>
      </c>
    </row>
    <row r="170" spans="1:7" x14ac:dyDescent="0.2">
      <c r="A170" s="23" t="s">
        <v>14</v>
      </c>
      <c r="B170" s="4">
        <v>484</v>
      </c>
      <c r="C170" s="4">
        <v>10</v>
      </c>
      <c r="D170" s="5">
        <v>40550296.350000001</v>
      </c>
      <c r="E170" s="5">
        <v>30438496.5</v>
      </c>
      <c r="F170" s="5">
        <f>SUM(D170-E170)</f>
        <v>10111799.850000001</v>
      </c>
      <c r="G170" s="5">
        <v>3286334.95</v>
      </c>
    </row>
    <row r="171" spans="1:7" x14ac:dyDescent="0.2">
      <c r="A171" s="27" t="s">
        <v>15</v>
      </c>
      <c r="B171" s="27">
        <f t="shared" ref="B171:G171" si="23">SUM(B169:B170)</f>
        <v>501</v>
      </c>
      <c r="C171" s="27">
        <f t="shared" si="23"/>
        <v>15</v>
      </c>
      <c r="D171" s="46">
        <f t="shared" si="23"/>
        <v>41093000.850000001</v>
      </c>
      <c r="E171" s="46">
        <f t="shared" si="23"/>
        <v>30847983.699999999</v>
      </c>
      <c r="F171" s="46">
        <f t="shared" si="23"/>
        <v>10245017.150000002</v>
      </c>
      <c r="G171" s="46">
        <f t="shared" si="23"/>
        <v>3320971.45</v>
      </c>
    </row>
    <row r="172" spans="1:7" x14ac:dyDescent="0.2">
      <c r="A172" s="29"/>
      <c r="B172" s="29"/>
      <c r="C172" s="29"/>
      <c r="D172" s="48"/>
      <c r="E172" s="48"/>
      <c r="F172" s="48"/>
      <c r="G172" s="48"/>
    </row>
    <row r="173" spans="1:7" ht="13.5" thickBot="1" x14ac:dyDescent="0.25">
      <c r="A173" s="21" t="s">
        <v>39</v>
      </c>
      <c r="B173" s="21"/>
      <c r="C173" s="29"/>
      <c r="D173" s="48"/>
      <c r="E173" s="48"/>
      <c r="F173" s="48"/>
      <c r="G173" s="48"/>
    </row>
    <row r="174" spans="1:7" ht="13.5" thickTop="1" x14ac:dyDescent="0.2">
      <c r="A174" s="30" t="s">
        <v>1</v>
      </c>
      <c r="B174" s="31" t="s">
        <v>2</v>
      </c>
      <c r="C174" s="31" t="s">
        <v>2</v>
      </c>
      <c r="D174" s="49" t="s">
        <v>7</v>
      </c>
      <c r="E174" s="49" t="s">
        <v>7</v>
      </c>
      <c r="F174" s="49" t="s">
        <v>5</v>
      </c>
      <c r="G174" s="50" t="s">
        <v>10</v>
      </c>
    </row>
    <row r="175" spans="1:7" ht="13.5" thickBot="1" x14ac:dyDescent="0.25">
      <c r="A175" s="33" t="s">
        <v>0</v>
      </c>
      <c r="B175" s="34" t="s">
        <v>3</v>
      </c>
      <c r="C175" s="34" t="s">
        <v>4</v>
      </c>
      <c r="D175" s="51" t="s">
        <v>8</v>
      </c>
      <c r="E175" s="51" t="s">
        <v>9</v>
      </c>
      <c r="F175" s="51" t="s">
        <v>6</v>
      </c>
      <c r="G175" s="52" t="s">
        <v>11</v>
      </c>
    </row>
    <row r="176" spans="1:7" ht="13.5" thickTop="1" x14ac:dyDescent="0.2">
      <c r="A176" s="23" t="s">
        <v>12</v>
      </c>
      <c r="B176" s="4">
        <v>24</v>
      </c>
      <c r="C176" s="4">
        <v>7</v>
      </c>
      <c r="D176" s="5">
        <v>680452.55</v>
      </c>
      <c r="E176" s="5">
        <v>507238.7</v>
      </c>
      <c r="F176" s="5">
        <f>SUM(D176-E176)</f>
        <v>173213.85000000003</v>
      </c>
      <c r="G176" s="5">
        <v>45035.6</v>
      </c>
    </row>
    <row r="177" spans="1:7" x14ac:dyDescent="0.2">
      <c r="A177" s="23" t="s">
        <v>13</v>
      </c>
      <c r="B177" s="4">
        <v>8</v>
      </c>
      <c r="C177" s="4">
        <v>3</v>
      </c>
      <c r="D177" s="5">
        <v>233959</v>
      </c>
      <c r="E177" s="5">
        <v>152950.15</v>
      </c>
      <c r="F177" s="5">
        <f>SUM(D177-E177)</f>
        <v>81008.850000000006</v>
      </c>
      <c r="G177" s="5">
        <v>21062.3</v>
      </c>
    </row>
    <row r="178" spans="1:7" x14ac:dyDescent="0.2">
      <c r="A178" s="23" t="s">
        <v>14</v>
      </c>
      <c r="B178" s="4">
        <v>293</v>
      </c>
      <c r="C178" s="4">
        <v>7</v>
      </c>
      <c r="D178" s="5">
        <v>18122906.199999999</v>
      </c>
      <c r="E178" s="5">
        <v>13521037.15</v>
      </c>
      <c r="F178" s="5">
        <f>SUM(D178-E178)</f>
        <v>4601869.0499999989</v>
      </c>
      <c r="G178" s="5">
        <v>1495607.44</v>
      </c>
    </row>
    <row r="179" spans="1:7" x14ac:dyDescent="0.2">
      <c r="A179" s="27" t="s">
        <v>15</v>
      </c>
      <c r="B179" s="27">
        <f t="shared" ref="B179:G179" si="24">SUM(B176:B178)</f>
        <v>325</v>
      </c>
      <c r="C179" s="27">
        <f t="shared" si="24"/>
        <v>17</v>
      </c>
      <c r="D179" s="46">
        <f t="shared" si="24"/>
        <v>19037317.75</v>
      </c>
      <c r="E179" s="46">
        <f t="shared" si="24"/>
        <v>14181226</v>
      </c>
      <c r="F179" s="46">
        <f t="shared" si="24"/>
        <v>4856091.7499999991</v>
      </c>
      <c r="G179" s="46">
        <f t="shared" si="24"/>
        <v>1561705.3399999999</v>
      </c>
    </row>
    <row r="180" spans="1:7" x14ac:dyDescent="0.2">
      <c r="A180" s="29"/>
      <c r="B180" s="29"/>
      <c r="C180" s="29"/>
      <c r="D180" s="48"/>
      <c r="E180" s="48"/>
      <c r="F180" s="48"/>
      <c r="G180" s="48"/>
    </row>
    <row r="181" spans="1:7" ht="13.5" thickBot="1" x14ac:dyDescent="0.25">
      <c r="A181" s="21" t="s">
        <v>40</v>
      </c>
      <c r="B181" s="21"/>
      <c r="C181" s="29"/>
      <c r="D181" s="48"/>
      <c r="E181" s="48"/>
      <c r="F181" s="48"/>
      <c r="G181" s="48"/>
    </row>
    <row r="182" spans="1:7" ht="13.5" thickTop="1" x14ac:dyDescent="0.2">
      <c r="A182" s="30" t="s">
        <v>1</v>
      </c>
      <c r="B182" s="31" t="s">
        <v>2</v>
      </c>
      <c r="C182" s="31" t="s">
        <v>2</v>
      </c>
      <c r="D182" s="49" t="s">
        <v>7</v>
      </c>
      <c r="E182" s="49" t="s">
        <v>7</v>
      </c>
      <c r="F182" s="49" t="s">
        <v>5</v>
      </c>
      <c r="G182" s="50" t="s">
        <v>10</v>
      </c>
    </row>
    <row r="183" spans="1:7" ht="13.5" thickBot="1" x14ac:dyDescent="0.25">
      <c r="A183" s="33" t="s">
        <v>0</v>
      </c>
      <c r="B183" s="34" t="s">
        <v>3</v>
      </c>
      <c r="C183" s="34" t="s">
        <v>4</v>
      </c>
      <c r="D183" s="51" t="s">
        <v>8</v>
      </c>
      <c r="E183" s="51" t="s">
        <v>9</v>
      </c>
      <c r="F183" s="51" t="s">
        <v>6</v>
      </c>
      <c r="G183" s="52" t="s">
        <v>11</v>
      </c>
    </row>
    <row r="184" spans="1:7" ht="13.5" thickTop="1" x14ac:dyDescent="0.2">
      <c r="A184" s="23" t="s">
        <v>12</v>
      </c>
      <c r="B184" s="4">
        <v>44</v>
      </c>
      <c r="C184" s="4">
        <v>14</v>
      </c>
      <c r="D184" s="5">
        <v>2435913.65</v>
      </c>
      <c r="E184" s="5">
        <v>1768284.75</v>
      </c>
      <c r="F184" s="5">
        <f>SUM(D184-E184)</f>
        <v>667628.89999999991</v>
      </c>
      <c r="G184" s="5">
        <v>173583.51</v>
      </c>
    </row>
    <row r="185" spans="1:7" x14ac:dyDescent="0.2">
      <c r="A185" s="23" t="s">
        <v>13</v>
      </c>
      <c r="B185" s="4">
        <v>14</v>
      </c>
      <c r="C185" s="4">
        <v>5</v>
      </c>
      <c r="D185" s="5">
        <v>114412</v>
      </c>
      <c r="E185" s="5">
        <v>92826.4</v>
      </c>
      <c r="F185" s="5">
        <f>SUM(D185-E185)</f>
        <v>21585.600000000006</v>
      </c>
      <c r="G185" s="5">
        <v>5612.26</v>
      </c>
    </row>
    <row r="186" spans="1:7" x14ac:dyDescent="0.2">
      <c r="A186" s="23" t="s">
        <v>17</v>
      </c>
      <c r="B186" s="4">
        <v>131</v>
      </c>
      <c r="C186" s="4">
        <v>2</v>
      </c>
      <c r="D186" s="5">
        <v>4365514.55</v>
      </c>
      <c r="E186" s="5">
        <v>3334050</v>
      </c>
      <c r="F186" s="5">
        <f>SUM(D186-E186)</f>
        <v>1031464.5499999998</v>
      </c>
      <c r="G186" s="5">
        <v>185663.62</v>
      </c>
    </row>
    <row r="187" spans="1:7" x14ac:dyDescent="0.2">
      <c r="A187" s="23" t="s">
        <v>14</v>
      </c>
      <c r="B187" s="4">
        <v>219</v>
      </c>
      <c r="C187" s="4">
        <v>6</v>
      </c>
      <c r="D187" s="5">
        <v>13904345.050000001</v>
      </c>
      <c r="E187" s="5">
        <v>10294730.550000001</v>
      </c>
      <c r="F187" s="5">
        <f>SUM(D187-E187)</f>
        <v>3609614.5</v>
      </c>
      <c r="G187" s="5">
        <v>1173124.71</v>
      </c>
    </row>
    <row r="188" spans="1:7" x14ac:dyDescent="0.2">
      <c r="A188" s="27" t="s">
        <v>15</v>
      </c>
      <c r="B188" s="27">
        <f t="shared" ref="B188:G188" si="25">SUM(B184:B187)</f>
        <v>408</v>
      </c>
      <c r="C188" s="27">
        <f t="shared" si="25"/>
        <v>27</v>
      </c>
      <c r="D188" s="46">
        <f t="shared" si="25"/>
        <v>20820185.25</v>
      </c>
      <c r="E188" s="46">
        <f t="shared" si="25"/>
        <v>15489891.700000001</v>
      </c>
      <c r="F188" s="46">
        <f t="shared" si="25"/>
        <v>5330293.55</v>
      </c>
      <c r="G188" s="46">
        <f t="shared" si="25"/>
        <v>1537984.1</v>
      </c>
    </row>
    <row r="189" spans="1:7" x14ac:dyDescent="0.2">
      <c r="A189" s="29"/>
      <c r="B189" s="29"/>
      <c r="C189" s="29"/>
      <c r="D189" s="48"/>
      <c r="E189" s="48"/>
      <c r="F189" s="48"/>
      <c r="G189" s="48"/>
    </row>
    <row r="190" spans="1:7" ht="13.5" thickBot="1" x14ac:dyDescent="0.25">
      <c r="A190" s="21" t="s">
        <v>41</v>
      </c>
      <c r="B190" s="21"/>
      <c r="C190" s="29"/>
      <c r="D190" s="48"/>
      <c r="E190" s="48"/>
      <c r="F190" s="48"/>
      <c r="G190" s="48"/>
    </row>
    <row r="191" spans="1:7" ht="13.5" thickTop="1" x14ac:dyDescent="0.2">
      <c r="A191" s="30"/>
      <c r="B191" s="31" t="s">
        <v>2</v>
      </c>
      <c r="C191" s="31" t="s">
        <v>2</v>
      </c>
      <c r="D191" s="49" t="s">
        <v>7</v>
      </c>
      <c r="E191" s="49" t="s">
        <v>7</v>
      </c>
      <c r="F191" s="49" t="s">
        <v>5</v>
      </c>
      <c r="G191" s="50" t="s">
        <v>10</v>
      </c>
    </row>
    <row r="192" spans="1:7" ht="13.5" thickBot="1" x14ac:dyDescent="0.25">
      <c r="A192" s="33" t="s">
        <v>0</v>
      </c>
      <c r="B192" s="34" t="s">
        <v>3</v>
      </c>
      <c r="C192" s="34" t="s">
        <v>4</v>
      </c>
      <c r="D192" s="51" t="s">
        <v>8</v>
      </c>
      <c r="E192" s="51" t="s">
        <v>9</v>
      </c>
      <c r="F192" s="51" t="s">
        <v>6</v>
      </c>
      <c r="G192" s="52" t="s">
        <v>11</v>
      </c>
    </row>
    <row r="193" spans="1:7" ht="13.5" thickTop="1" x14ac:dyDescent="0.2">
      <c r="A193" s="23" t="s">
        <v>12</v>
      </c>
      <c r="B193" s="4">
        <v>98</v>
      </c>
      <c r="C193" s="4">
        <v>27</v>
      </c>
      <c r="D193" s="5">
        <v>3037132.85</v>
      </c>
      <c r="E193" s="5">
        <v>2206593.9500000002</v>
      </c>
      <c r="F193" s="5">
        <f>SUM(D193-E193)</f>
        <v>830538.89999999991</v>
      </c>
      <c r="G193" s="5">
        <v>215940.11</v>
      </c>
    </row>
    <row r="194" spans="1:7" x14ac:dyDescent="0.2">
      <c r="A194" s="23" t="s">
        <v>13</v>
      </c>
      <c r="B194" s="4">
        <v>33</v>
      </c>
      <c r="C194" s="4">
        <v>10</v>
      </c>
      <c r="D194" s="5">
        <v>1421303.55</v>
      </c>
      <c r="E194" s="5">
        <v>1029975.65</v>
      </c>
      <c r="F194" s="5">
        <f>SUM(D194-E194)</f>
        <v>391327.9</v>
      </c>
      <c r="G194" s="5">
        <v>101745.25</v>
      </c>
    </row>
    <row r="195" spans="1:7" x14ac:dyDescent="0.2">
      <c r="A195" s="23" t="s">
        <v>14</v>
      </c>
      <c r="B195" s="4">
        <v>399</v>
      </c>
      <c r="C195" s="4">
        <v>10</v>
      </c>
      <c r="D195" s="5">
        <v>25614641.949999999</v>
      </c>
      <c r="E195" s="5">
        <v>18765965.399999999</v>
      </c>
      <c r="F195" s="5">
        <f>SUM(D195-E195)</f>
        <v>6848676.5500000007</v>
      </c>
      <c r="G195" s="5">
        <v>2225819.88</v>
      </c>
    </row>
    <row r="196" spans="1:7" x14ac:dyDescent="0.2">
      <c r="A196" s="27" t="s">
        <v>15</v>
      </c>
      <c r="B196" s="27">
        <f t="shared" ref="B196:G196" si="26">SUM(B193:B195)</f>
        <v>530</v>
      </c>
      <c r="C196" s="27">
        <f t="shared" si="26"/>
        <v>47</v>
      </c>
      <c r="D196" s="46">
        <f t="shared" si="26"/>
        <v>30073078.350000001</v>
      </c>
      <c r="E196" s="46">
        <f t="shared" si="26"/>
        <v>22002535</v>
      </c>
      <c r="F196" s="46">
        <f t="shared" si="26"/>
        <v>8070543.3500000006</v>
      </c>
      <c r="G196" s="46">
        <f t="shared" si="26"/>
        <v>2543505.2399999998</v>
      </c>
    </row>
    <row r="197" spans="1:7" x14ac:dyDescent="0.2">
      <c r="A197" s="29"/>
      <c r="B197" s="29"/>
      <c r="C197" s="29"/>
      <c r="D197" s="48"/>
      <c r="E197" s="48"/>
      <c r="F197" s="48"/>
      <c r="G197" s="48"/>
    </row>
    <row r="198" spans="1:7" ht="13.5" thickBot="1" x14ac:dyDescent="0.25">
      <c r="A198" s="21" t="s">
        <v>42</v>
      </c>
      <c r="B198" s="21"/>
      <c r="C198" s="29"/>
      <c r="D198" s="48"/>
      <c r="E198" s="48"/>
      <c r="F198" s="48"/>
      <c r="G198" s="48"/>
    </row>
    <row r="199" spans="1:7" ht="13.5" thickTop="1" x14ac:dyDescent="0.2">
      <c r="A199" s="30" t="s">
        <v>1</v>
      </c>
      <c r="B199" s="31" t="s">
        <v>2</v>
      </c>
      <c r="C199" s="31" t="s">
        <v>2</v>
      </c>
      <c r="D199" s="49" t="s">
        <v>7</v>
      </c>
      <c r="E199" s="49" t="s">
        <v>7</v>
      </c>
      <c r="F199" s="49" t="s">
        <v>5</v>
      </c>
      <c r="G199" s="50" t="s">
        <v>10</v>
      </c>
    </row>
    <row r="200" spans="1:7" ht="13.5" thickBot="1" x14ac:dyDescent="0.25">
      <c r="A200" s="33" t="s">
        <v>0</v>
      </c>
      <c r="B200" s="34" t="s">
        <v>3</v>
      </c>
      <c r="C200" s="34" t="s">
        <v>4</v>
      </c>
      <c r="D200" s="51" t="s">
        <v>8</v>
      </c>
      <c r="E200" s="51" t="s">
        <v>9</v>
      </c>
      <c r="F200" s="51" t="s">
        <v>6</v>
      </c>
      <c r="G200" s="52" t="s">
        <v>11</v>
      </c>
    </row>
    <row r="201" spans="1:7" ht="13.5" thickTop="1" x14ac:dyDescent="0.2">
      <c r="A201" s="23" t="s">
        <v>12</v>
      </c>
      <c r="B201" s="2">
        <v>107</v>
      </c>
      <c r="C201" s="2">
        <v>34</v>
      </c>
      <c r="D201" s="1">
        <v>3833544.15</v>
      </c>
      <c r="E201" s="1">
        <v>2729827.65</v>
      </c>
      <c r="F201" s="1">
        <f>SUM(D201-E201)</f>
        <v>1103716.5</v>
      </c>
      <c r="G201" s="1">
        <v>286966.28999999998</v>
      </c>
    </row>
    <row r="202" spans="1:7" x14ac:dyDescent="0.2">
      <c r="A202" s="23" t="s">
        <v>13</v>
      </c>
      <c r="B202" s="2">
        <v>37</v>
      </c>
      <c r="C202" s="2">
        <v>12</v>
      </c>
      <c r="D202" s="1">
        <v>899436.65</v>
      </c>
      <c r="E202" s="1">
        <v>639481.75</v>
      </c>
      <c r="F202" s="1">
        <f>SUM(D202-E202)</f>
        <v>259954.90000000002</v>
      </c>
      <c r="G202" s="1">
        <v>67588.27</v>
      </c>
    </row>
    <row r="203" spans="1:7" x14ac:dyDescent="0.2">
      <c r="A203" s="23" t="s">
        <v>17</v>
      </c>
      <c r="B203" s="2">
        <v>79</v>
      </c>
      <c r="C203" s="2">
        <v>2</v>
      </c>
      <c r="D203" s="1">
        <v>2271420</v>
      </c>
      <c r="E203" s="1">
        <v>1756325.25</v>
      </c>
      <c r="F203" s="1">
        <f>SUM(D203-E203)</f>
        <v>515094.75</v>
      </c>
      <c r="G203" s="1">
        <v>92717.06</v>
      </c>
    </row>
    <row r="204" spans="1:7" x14ac:dyDescent="0.2">
      <c r="A204" s="23" t="s">
        <v>14</v>
      </c>
      <c r="B204" s="4">
        <v>712</v>
      </c>
      <c r="C204" s="4">
        <v>16</v>
      </c>
      <c r="D204" s="1">
        <v>66436230.600000001</v>
      </c>
      <c r="E204" s="5">
        <v>49670563.75</v>
      </c>
      <c r="F204" s="5">
        <f>SUM(D204-E204)</f>
        <v>16765666.850000001</v>
      </c>
      <c r="G204" s="5">
        <v>5448841.7300000004</v>
      </c>
    </row>
    <row r="205" spans="1:7" x14ac:dyDescent="0.2">
      <c r="A205" s="27" t="s">
        <v>15</v>
      </c>
      <c r="B205" s="27">
        <f t="shared" ref="B205:G205" si="27">SUM(B201:B204)</f>
        <v>935</v>
      </c>
      <c r="C205" s="27">
        <f t="shared" si="27"/>
        <v>64</v>
      </c>
      <c r="D205" s="46">
        <f t="shared" si="27"/>
        <v>73440631.400000006</v>
      </c>
      <c r="E205" s="46">
        <f t="shared" si="27"/>
        <v>54796198.399999999</v>
      </c>
      <c r="F205" s="46">
        <f t="shared" si="27"/>
        <v>18644433</v>
      </c>
      <c r="G205" s="46">
        <f t="shared" si="27"/>
        <v>5896113.3500000006</v>
      </c>
    </row>
    <row r="206" spans="1:7" x14ac:dyDescent="0.2">
      <c r="A206" s="29"/>
      <c r="B206" s="29"/>
      <c r="C206" s="29"/>
      <c r="D206" s="48"/>
      <c r="E206" s="48"/>
      <c r="F206" s="48"/>
      <c r="G206" s="48"/>
    </row>
    <row r="207" spans="1:7" ht="13.5" thickBot="1" x14ac:dyDescent="0.25">
      <c r="A207" s="21" t="s">
        <v>43</v>
      </c>
      <c r="B207" s="21"/>
      <c r="C207" s="29"/>
      <c r="D207" s="48"/>
      <c r="E207" s="48"/>
      <c r="F207" s="48"/>
      <c r="G207" s="48"/>
    </row>
    <row r="208" spans="1:7" ht="13.5" thickTop="1" x14ac:dyDescent="0.2">
      <c r="A208" s="30" t="s">
        <v>1</v>
      </c>
      <c r="B208" s="31" t="s">
        <v>2</v>
      </c>
      <c r="C208" s="31" t="s">
        <v>2</v>
      </c>
      <c r="D208" s="49" t="s">
        <v>7</v>
      </c>
      <c r="E208" s="49" t="s">
        <v>7</v>
      </c>
      <c r="F208" s="49" t="s">
        <v>5</v>
      </c>
      <c r="G208" s="50" t="s">
        <v>10</v>
      </c>
    </row>
    <row r="209" spans="1:7" ht="13.5" thickBot="1" x14ac:dyDescent="0.25">
      <c r="A209" s="33" t="s">
        <v>0</v>
      </c>
      <c r="B209" s="34" t="s">
        <v>3</v>
      </c>
      <c r="C209" s="34" t="s">
        <v>4</v>
      </c>
      <c r="D209" s="51" t="s">
        <v>8</v>
      </c>
      <c r="E209" s="51" t="s">
        <v>9</v>
      </c>
      <c r="F209" s="51" t="s">
        <v>6</v>
      </c>
      <c r="G209" s="52" t="s">
        <v>11</v>
      </c>
    </row>
    <row r="210" spans="1:7" ht="13.5" thickTop="1" x14ac:dyDescent="0.2">
      <c r="A210" s="23" t="s">
        <v>12</v>
      </c>
      <c r="B210" s="4">
        <v>90</v>
      </c>
      <c r="C210" s="4">
        <v>27</v>
      </c>
      <c r="D210" s="5">
        <v>3447300</v>
      </c>
      <c r="E210" s="5">
        <v>2459409.0499999998</v>
      </c>
      <c r="F210" s="5">
        <f>SUM(D210-E210)</f>
        <v>987890.95000000019</v>
      </c>
      <c r="G210" s="5">
        <v>256851.65</v>
      </c>
    </row>
    <row r="211" spans="1:7" x14ac:dyDescent="0.2">
      <c r="A211" s="23" t="s">
        <v>13</v>
      </c>
      <c r="B211" s="4">
        <v>15</v>
      </c>
      <c r="C211" s="4">
        <v>5</v>
      </c>
      <c r="D211" s="5">
        <v>151980</v>
      </c>
      <c r="E211" s="5">
        <v>120057.55</v>
      </c>
      <c r="F211" s="5">
        <f t="shared" ref="F211:F213" si="28">SUM(D211-E211)</f>
        <v>31922.449999999997</v>
      </c>
      <c r="G211" s="5">
        <v>8299.84</v>
      </c>
    </row>
    <row r="212" spans="1:7" x14ac:dyDescent="0.2">
      <c r="A212" s="23" t="s">
        <v>16</v>
      </c>
      <c r="B212" s="4">
        <v>3</v>
      </c>
      <c r="C212" s="4">
        <v>1</v>
      </c>
      <c r="D212" s="5">
        <v>27941</v>
      </c>
      <c r="E212" s="5">
        <v>16324.5</v>
      </c>
      <c r="F212" s="5">
        <f t="shared" si="28"/>
        <v>11616.5</v>
      </c>
      <c r="G212" s="5">
        <v>3020.29</v>
      </c>
    </row>
    <row r="213" spans="1:7" x14ac:dyDescent="0.2">
      <c r="A213" s="23" t="s">
        <v>14</v>
      </c>
      <c r="B213" s="4">
        <v>215</v>
      </c>
      <c r="C213" s="4">
        <v>6</v>
      </c>
      <c r="D213" s="5">
        <v>10659857</v>
      </c>
      <c r="E213" s="5">
        <v>7760441.5999999996</v>
      </c>
      <c r="F213" s="5">
        <f t="shared" si="28"/>
        <v>2899415.4000000004</v>
      </c>
      <c r="G213" s="5">
        <v>942310.01</v>
      </c>
    </row>
    <row r="214" spans="1:7" x14ac:dyDescent="0.2">
      <c r="A214" s="27" t="s">
        <v>15</v>
      </c>
      <c r="B214" s="27">
        <f t="shared" ref="B214:G214" si="29">SUM(B210:B213)</f>
        <v>323</v>
      </c>
      <c r="C214" s="27">
        <f t="shared" si="29"/>
        <v>39</v>
      </c>
      <c r="D214" s="46">
        <f t="shared" si="29"/>
        <v>14287078</v>
      </c>
      <c r="E214" s="46">
        <f t="shared" si="29"/>
        <v>10356232.699999999</v>
      </c>
      <c r="F214" s="46">
        <f t="shared" si="29"/>
        <v>3930845.3000000007</v>
      </c>
      <c r="G214" s="46">
        <f t="shared" si="29"/>
        <v>1210481.79</v>
      </c>
    </row>
    <row r="215" spans="1:7" x14ac:dyDescent="0.2">
      <c r="A215" s="29"/>
      <c r="B215" s="29"/>
      <c r="C215" s="29"/>
      <c r="D215" s="48"/>
      <c r="E215" s="48"/>
      <c r="F215" s="48"/>
      <c r="G215" s="48"/>
    </row>
    <row r="216" spans="1:7" ht="13.5" thickBot="1" x14ac:dyDescent="0.25">
      <c r="A216" s="21" t="s">
        <v>44</v>
      </c>
      <c r="B216" s="21"/>
      <c r="C216" s="29"/>
      <c r="D216" s="48"/>
      <c r="E216" s="48"/>
      <c r="F216" s="48"/>
      <c r="G216" s="48"/>
    </row>
    <row r="217" spans="1:7" ht="13.5" thickTop="1" x14ac:dyDescent="0.2">
      <c r="A217" s="30" t="s">
        <v>1</v>
      </c>
      <c r="B217" s="31" t="s">
        <v>2</v>
      </c>
      <c r="C217" s="31" t="s">
        <v>2</v>
      </c>
      <c r="D217" s="49" t="s">
        <v>7</v>
      </c>
      <c r="E217" s="49" t="s">
        <v>7</v>
      </c>
      <c r="F217" s="49" t="s">
        <v>5</v>
      </c>
      <c r="G217" s="50" t="s">
        <v>10</v>
      </c>
    </row>
    <row r="218" spans="1:7" ht="13.5" thickBot="1" x14ac:dyDescent="0.25">
      <c r="A218" s="33" t="s">
        <v>0</v>
      </c>
      <c r="B218" s="34" t="s">
        <v>3</v>
      </c>
      <c r="C218" s="34" t="s">
        <v>4</v>
      </c>
      <c r="D218" s="51" t="s">
        <v>8</v>
      </c>
      <c r="E218" s="51" t="s">
        <v>9</v>
      </c>
      <c r="F218" s="51" t="s">
        <v>6</v>
      </c>
      <c r="G218" s="52" t="s">
        <v>11</v>
      </c>
    </row>
    <row r="219" spans="1:7" ht="13.5" thickTop="1" x14ac:dyDescent="0.2">
      <c r="A219" s="23" t="s">
        <v>12</v>
      </c>
      <c r="B219" s="4">
        <v>6</v>
      </c>
      <c r="C219" s="4">
        <v>2</v>
      </c>
      <c r="D219" s="5">
        <v>261040</v>
      </c>
      <c r="E219" s="5">
        <v>185208.15</v>
      </c>
      <c r="F219" s="5">
        <f>SUM(D219-E219)</f>
        <v>75831.850000000006</v>
      </c>
      <c r="G219" s="5">
        <v>19716.28</v>
      </c>
    </row>
    <row r="220" spans="1:7" x14ac:dyDescent="0.2">
      <c r="A220" s="23" t="s">
        <v>13</v>
      </c>
      <c r="B220" s="4">
        <v>17</v>
      </c>
      <c r="C220" s="4">
        <v>5</v>
      </c>
      <c r="D220" s="5">
        <v>574819</v>
      </c>
      <c r="E220" s="5">
        <v>424951.6</v>
      </c>
      <c r="F220" s="5">
        <f>SUM(D220-E220)</f>
        <v>149867.40000000002</v>
      </c>
      <c r="G220" s="5">
        <v>38965.519999999997</v>
      </c>
    </row>
    <row r="221" spans="1:7" x14ac:dyDescent="0.2">
      <c r="A221" s="27" t="s">
        <v>15</v>
      </c>
      <c r="B221" s="27">
        <f t="shared" ref="B221:G221" si="30">SUM(B219:B220)</f>
        <v>23</v>
      </c>
      <c r="C221" s="27">
        <f t="shared" si="30"/>
        <v>7</v>
      </c>
      <c r="D221" s="46">
        <f t="shared" si="30"/>
        <v>835859</v>
      </c>
      <c r="E221" s="46">
        <f t="shared" si="30"/>
        <v>610159.75</v>
      </c>
      <c r="F221" s="46">
        <f t="shared" si="30"/>
        <v>225699.25000000003</v>
      </c>
      <c r="G221" s="46">
        <f t="shared" si="30"/>
        <v>58681.799999999996</v>
      </c>
    </row>
    <row r="222" spans="1:7" x14ac:dyDescent="0.2">
      <c r="A222" s="29"/>
      <c r="B222" s="29"/>
      <c r="C222" s="29"/>
      <c r="D222" s="48"/>
      <c r="E222" s="48"/>
      <c r="F222" s="48"/>
      <c r="G222" s="48"/>
    </row>
    <row r="223" spans="1:7" ht="13.5" thickBot="1" x14ac:dyDescent="0.25">
      <c r="A223" s="21" t="s">
        <v>45</v>
      </c>
      <c r="B223" s="21"/>
      <c r="C223" s="29"/>
      <c r="D223" s="48"/>
      <c r="E223" s="48"/>
      <c r="F223" s="48"/>
      <c r="G223" s="48"/>
    </row>
    <row r="224" spans="1:7" ht="13.5" thickTop="1" x14ac:dyDescent="0.2">
      <c r="A224" s="30" t="s">
        <v>1</v>
      </c>
      <c r="B224" s="31" t="s">
        <v>2</v>
      </c>
      <c r="C224" s="31" t="s">
        <v>2</v>
      </c>
      <c r="D224" s="49" t="s">
        <v>7</v>
      </c>
      <c r="E224" s="49" t="s">
        <v>7</v>
      </c>
      <c r="F224" s="49" t="s">
        <v>5</v>
      </c>
      <c r="G224" s="50" t="s">
        <v>10</v>
      </c>
    </row>
    <row r="225" spans="1:7" ht="13.5" thickBot="1" x14ac:dyDescent="0.25">
      <c r="A225" s="33" t="s">
        <v>0</v>
      </c>
      <c r="B225" s="34" t="s">
        <v>3</v>
      </c>
      <c r="C225" s="34" t="s">
        <v>4</v>
      </c>
      <c r="D225" s="51" t="s">
        <v>8</v>
      </c>
      <c r="E225" s="51" t="s">
        <v>9</v>
      </c>
      <c r="F225" s="51" t="s">
        <v>6</v>
      </c>
      <c r="G225" s="52" t="s">
        <v>11</v>
      </c>
    </row>
    <row r="226" spans="1:7" ht="13.5" thickTop="1" x14ac:dyDescent="0.2">
      <c r="A226" s="23" t="s">
        <v>12</v>
      </c>
      <c r="B226" s="4">
        <v>168</v>
      </c>
      <c r="C226" s="4">
        <v>50</v>
      </c>
      <c r="D226" s="5">
        <v>6540943.5</v>
      </c>
      <c r="E226" s="5">
        <v>4745530.8499999996</v>
      </c>
      <c r="F226" s="5">
        <f>SUM(D226-E226)</f>
        <v>1795412.6500000004</v>
      </c>
      <c r="G226" s="5">
        <v>466807.29</v>
      </c>
    </row>
    <row r="227" spans="1:7" x14ac:dyDescent="0.2">
      <c r="A227" s="23" t="s">
        <v>13</v>
      </c>
      <c r="B227" s="4">
        <v>96</v>
      </c>
      <c r="C227" s="4">
        <v>29</v>
      </c>
      <c r="D227" s="5">
        <v>3224574</v>
      </c>
      <c r="E227" s="5">
        <v>2371355.1</v>
      </c>
      <c r="F227" s="5">
        <f t="shared" ref="F227:F229" si="31">SUM(D227-E227)</f>
        <v>853218.89999999991</v>
      </c>
      <c r="G227" s="5">
        <v>221836.91</v>
      </c>
    </row>
    <row r="228" spans="1:7" x14ac:dyDescent="0.2">
      <c r="A228" s="23" t="s">
        <v>17</v>
      </c>
      <c r="B228" s="4">
        <v>68</v>
      </c>
      <c r="C228" s="4">
        <v>1</v>
      </c>
      <c r="D228" s="5">
        <v>4439017.3499999996</v>
      </c>
      <c r="E228" s="5">
        <v>3393973.4</v>
      </c>
      <c r="F228" s="5">
        <f t="shared" si="31"/>
        <v>1045043.9499999997</v>
      </c>
      <c r="G228" s="5">
        <v>188107.91</v>
      </c>
    </row>
    <row r="229" spans="1:7" x14ac:dyDescent="0.2">
      <c r="A229" s="23" t="s">
        <v>14</v>
      </c>
      <c r="B229" s="4">
        <v>521</v>
      </c>
      <c r="C229" s="4">
        <v>12</v>
      </c>
      <c r="D229" s="5">
        <v>44077141.75</v>
      </c>
      <c r="E229" s="5">
        <v>33234217.25</v>
      </c>
      <c r="F229" s="5">
        <f t="shared" si="31"/>
        <v>10842924.5</v>
      </c>
      <c r="G229" s="5">
        <v>3523950.46</v>
      </c>
    </row>
    <row r="230" spans="1:7" x14ac:dyDescent="0.2">
      <c r="A230" s="27" t="s">
        <v>15</v>
      </c>
      <c r="B230" s="27">
        <f t="shared" ref="B230:G230" si="32">SUM(B226:B229)</f>
        <v>853</v>
      </c>
      <c r="C230" s="27">
        <f t="shared" si="32"/>
        <v>92</v>
      </c>
      <c r="D230" s="46">
        <f t="shared" si="32"/>
        <v>58281676.600000001</v>
      </c>
      <c r="E230" s="46">
        <f t="shared" si="32"/>
        <v>43745076.600000001</v>
      </c>
      <c r="F230" s="46">
        <f t="shared" si="32"/>
        <v>14536600</v>
      </c>
      <c r="G230" s="46">
        <f t="shared" si="32"/>
        <v>4400702.57</v>
      </c>
    </row>
    <row r="231" spans="1:7" x14ac:dyDescent="0.2">
      <c r="A231" s="29"/>
      <c r="B231" s="29"/>
      <c r="C231" s="29"/>
      <c r="D231" s="48"/>
      <c r="E231" s="48"/>
      <c r="F231" s="48"/>
      <c r="G231" s="48"/>
    </row>
    <row r="232" spans="1:7" ht="13.5" thickBot="1" x14ac:dyDescent="0.25">
      <c r="A232" s="21" t="s">
        <v>46</v>
      </c>
      <c r="B232" s="21"/>
      <c r="C232" s="29"/>
      <c r="D232" s="48"/>
      <c r="E232" s="48"/>
      <c r="F232" s="48"/>
      <c r="G232" s="48"/>
    </row>
    <row r="233" spans="1:7" ht="13.5" thickTop="1" x14ac:dyDescent="0.2">
      <c r="A233" s="30" t="s">
        <v>1</v>
      </c>
      <c r="B233" s="31" t="s">
        <v>2</v>
      </c>
      <c r="C233" s="31" t="s">
        <v>2</v>
      </c>
      <c r="D233" s="49" t="s">
        <v>7</v>
      </c>
      <c r="E233" s="49" t="s">
        <v>7</v>
      </c>
      <c r="F233" s="49" t="s">
        <v>5</v>
      </c>
      <c r="G233" s="50" t="s">
        <v>10</v>
      </c>
    </row>
    <row r="234" spans="1:7" ht="13.5" thickBot="1" x14ac:dyDescent="0.25">
      <c r="A234" s="33" t="s">
        <v>0</v>
      </c>
      <c r="B234" s="34" t="s">
        <v>3</v>
      </c>
      <c r="C234" s="34" t="s">
        <v>4</v>
      </c>
      <c r="D234" s="51" t="s">
        <v>8</v>
      </c>
      <c r="E234" s="51" t="s">
        <v>9</v>
      </c>
      <c r="F234" s="51" t="s">
        <v>6</v>
      </c>
      <c r="G234" s="52" t="s">
        <v>11</v>
      </c>
    </row>
    <row r="235" spans="1:7" ht="13.5" thickTop="1" x14ac:dyDescent="0.2">
      <c r="A235" s="23" t="s">
        <v>12</v>
      </c>
      <c r="B235" s="4">
        <v>30</v>
      </c>
      <c r="C235" s="4">
        <v>8</v>
      </c>
      <c r="D235" s="5">
        <v>1137049</v>
      </c>
      <c r="E235" s="5">
        <v>807230.85</v>
      </c>
      <c r="F235" s="5">
        <f>SUM(D235-E235)</f>
        <v>329818.15000000002</v>
      </c>
      <c r="G235" s="5">
        <v>85752.72</v>
      </c>
    </row>
    <row r="236" spans="1:7" x14ac:dyDescent="0.2">
      <c r="A236" s="23" t="s">
        <v>13</v>
      </c>
      <c r="B236" s="4">
        <v>6</v>
      </c>
      <c r="C236" s="4">
        <v>2</v>
      </c>
      <c r="D236" s="5">
        <v>297018.09999999998</v>
      </c>
      <c r="E236" s="5">
        <v>201500.05</v>
      </c>
      <c r="F236" s="5">
        <f>SUM(D236-E236)</f>
        <v>95518.049999999988</v>
      </c>
      <c r="G236" s="5">
        <v>24834.69</v>
      </c>
    </row>
    <row r="237" spans="1:7" x14ac:dyDescent="0.2">
      <c r="A237" s="23" t="s">
        <v>14</v>
      </c>
      <c r="B237" s="4">
        <v>325</v>
      </c>
      <c r="C237" s="4">
        <v>9</v>
      </c>
      <c r="D237" s="5">
        <v>23571201.550000001</v>
      </c>
      <c r="E237" s="5">
        <v>17708694.149999999</v>
      </c>
      <c r="F237" s="5">
        <f>SUM(D237-E237)</f>
        <v>5862507.4000000022</v>
      </c>
      <c r="G237" s="5">
        <v>1905314.91</v>
      </c>
    </row>
    <row r="238" spans="1:7" x14ac:dyDescent="0.2">
      <c r="A238" s="27" t="s">
        <v>15</v>
      </c>
      <c r="B238" s="27">
        <f t="shared" ref="B238:G238" si="33">SUM(B235:B237)</f>
        <v>361</v>
      </c>
      <c r="C238" s="27">
        <f t="shared" si="33"/>
        <v>19</v>
      </c>
      <c r="D238" s="46">
        <f t="shared" si="33"/>
        <v>25005268.650000002</v>
      </c>
      <c r="E238" s="46">
        <f t="shared" si="33"/>
        <v>18717425.049999997</v>
      </c>
      <c r="F238" s="46">
        <f t="shared" si="33"/>
        <v>6287843.6000000024</v>
      </c>
      <c r="G238" s="46">
        <f t="shared" si="33"/>
        <v>2015902.3199999998</v>
      </c>
    </row>
    <row r="239" spans="1:7" x14ac:dyDescent="0.2">
      <c r="A239" s="29"/>
      <c r="B239" s="29"/>
      <c r="C239" s="29"/>
      <c r="D239" s="48"/>
      <c r="E239" s="48"/>
      <c r="F239" s="48"/>
      <c r="G239" s="48"/>
    </row>
    <row r="240" spans="1:7" ht="13.5" thickBot="1" x14ac:dyDescent="0.25">
      <c r="A240" s="21" t="s">
        <v>47</v>
      </c>
      <c r="B240" s="21"/>
      <c r="C240" s="29"/>
      <c r="D240" s="48"/>
      <c r="E240" s="48"/>
      <c r="F240" s="48"/>
      <c r="G240" s="48"/>
    </row>
    <row r="241" spans="1:7" ht="13.5" thickTop="1" x14ac:dyDescent="0.2">
      <c r="A241" s="30" t="s">
        <v>1</v>
      </c>
      <c r="B241" s="31" t="s">
        <v>2</v>
      </c>
      <c r="C241" s="31" t="s">
        <v>2</v>
      </c>
      <c r="D241" s="49" t="s">
        <v>7</v>
      </c>
      <c r="E241" s="49" t="s">
        <v>7</v>
      </c>
      <c r="F241" s="49" t="s">
        <v>5</v>
      </c>
      <c r="G241" s="50" t="s">
        <v>10</v>
      </c>
    </row>
    <row r="242" spans="1:7" ht="13.5" thickBot="1" x14ac:dyDescent="0.25">
      <c r="A242" s="33" t="s">
        <v>0</v>
      </c>
      <c r="B242" s="34" t="s">
        <v>3</v>
      </c>
      <c r="C242" s="34" t="s">
        <v>4</v>
      </c>
      <c r="D242" s="51" t="s">
        <v>8</v>
      </c>
      <c r="E242" s="51" t="s">
        <v>9</v>
      </c>
      <c r="F242" s="51" t="s">
        <v>6</v>
      </c>
      <c r="G242" s="52" t="s">
        <v>11</v>
      </c>
    </row>
    <row r="243" spans="1:7" ht="13.5" thickTop="1" x14ac:dyDescent="0.2">
      <c r="A243" s="23" t="s">
        <v>12</v>
      </c>
      <c r="B243" s="4">
        <v>33</v>
      </c>
      <c r="C243" s="4">
        <v>11</v>
      </c>
      <c r="D243" s="5">
        <v>874774</v>
      </c>
      <c r="E243" s="5">
        <v>621050.05000000005</v>
      </c>
      <c r="F243" s="5">
        <f>SUM(D243-E243)</f>
        <v>253723.94999999995</v>
      </c>
      <c r="G243" s="5">
        <v>65968.23</v>
      </c>
    </row>
    <row r="244" spans="1:7" x14ac:dyDescent="0.2">
      <c r="A244" s="23" t="s">
        <v>13</v>
      </c>
      <c r="B244" s="4">
        <v>18</v>
      </c>
      <c r="C244" s="4">
        <v>6</v>
      </c>
      <c r="D244" s="5">
        <v>212780.75</v>
      </c>
      <c r="E244" s="5">
        <v>148717.54999999999</v>
      </c>
      <c r="F244" s="5">
        <f t="shared" ref="F244:F245" si="34">SUM(D244-E244)</f>
        <v>64063.200000000012</v>
      </c>
      <c r="G244" s="5">
        <v>16656.43</v>
      </c>
    </row>
    <row r="245" spans="1:7" x14ac:dyDescent="0.2">
      <c r="A245" s="23" t="s">
        <v>14</v>
      </c>
      <c r="B245" s="4">
        <v>555</v>
      </c>
      <c r="C245" s="4">
        <v>13</v>
      </c>
      <c r="D245" s="5">
        <v>40671698.149999999</v>
      </c>
      <c r="E245" s="5">
        <v>30817092.449999999</v>
      </c>
      <c r="F245" s="5">
        <f t="shared" si="34"/>
        <v>9854605.6999999993</v>
      </c>
      <c r="G245" s="5">
        <v>3202746.85</v>
      </c>
    </row>
    <row r="246" spans="1:7" x14ac:dyDescent="0.2">
      <c r="A246" s="27" t="s">
        <v>15</v>
      </c>
      <c r="B246" s="27">
        <f t="shared" ref="B246:G246" si="35">SUM(B243:B245)</f>
        <v>606</v>
      </c>
      <c r="C246" s="27">
        <f t="shared" si="35"/>
        <v>30</v>
      </c>
      <c r="D246" s="46">
        <f t="shared" si="35"/>
        <v>41759252.899999999</v>
      </c>
      <c r="E246" s="46">
        <f t="shared" si="35"/>
        <v>31586860.050000001</v>
      </c>
      <c r="F246" s="46">
        <f t="shared" si="35"/>
        <v>10172392.85</v>
      </c>
      <c r="G246" s="46">
        <f t="shared" si="35"/>
        <v>3285371.5100000002</v>
      </c>
    </row>
    <row r="247" spans="1:7" x14ac:dyDescent="0.2">
      <c r="A247" s="29"/>
      <c r="B247" s="29"/>
      <c r="C247" s="29"/>
      <c r="D247" s="48"/>
      <c r="E247" s="48"/>
      <c r="F247" s="48"/>
      <c r="G247" s="48"/>
    </row>
    <row r="248" spans="1:7" ht="13.5" thickBot="1" x14ac:dyDescent="0.25">
      <c r="A248" s="21" t="s">
        <v>48</v>
      </c>
      <c r="B248" s="21"/>
      <c r="C248" s="29"/>
      <c r="D248" s="48"/>
      <c r="E248" s="48"/>
      <c r="F248" s="48"/>
      <c r="G248" s="48"/>
    </row>
    <row r="249" spans="1:7" ht="13.5" thickTop="1" x14ac:dyDescent="0.2">
      <c r="A249" s="30" t="s">
        <v>1</v>
      </c>
      <c r="B249" s="31" t="s">
        <v>2</v>
      </c>
      <c r="C249" s="31" t="s">
        <v>2</v>
      </c>
      <c r="D249" s="49" t="s">
        <v>7</v>
      </c>
      <c r="E249" s="49" t="s">
        <v>7</v>
      </c>
      <c r="F249" s="49" t="s">
        <v>5</v>
      </c>
      <c r="G249" s="50" t="s">
        <v>10</v>
      </c>
    </row>
    <row r="250" spans="1:7" ht="13.5" thickBot="1" x14ac:dyDescent="0.25">
      <c r="A250" s="33" t="s">
        <v>0</v>
      </c>
      <c r="B250" s="34" t="s">
        <v>3</v>
      </c>
      <c r="C250" s="34" t="s">
        <v>4</v>
      </c>
      <c r="D250" s="51" t="s">
        <v>8</v>
      </c>
      <c r="E250" s="51" t="s">
        <v>9</v>
      </c>
      <c r="F250" s="51" t="s">
        <v>6</v>
      </c>
      <c r="G250" s="52" t="s">
        <v>11</v>
      </c>
    </row>
    <row r="251" spans="1:7" ht="13.5" thickTop="1" x14ac:dyDescent="0.2">
      <c r="A251" s="23" t="s">
        <v>12</v>
      </c>
      <c r="B251" s="4">
        <v>10</v>
      </c>
      <c r="C251" s="4">
        <v>3</v>
      </c>
      <c r="D251" s="5">
        <v>380696.2</v>
      </c>
      <c r="E251" s="5">
        <v>266850.55</v>
      </c>
      <c r="F251" s="5">
        <f>SUM(D251-E251)</f>
        <v>113845.65000000002</v>
      </c>
      <c r="G251" s="5">
        <v>29599.87</v>
      </c>
    </row>
    <row r="252" spans="1:7" x14ac:dyDescent="0.2">
      <c r="A252" s="23" t="s">
        <v>13</v>
      </c>
      <c r="B252" s="4">
        <v>9</v>
      </c>
      <c r="C252" s="4">
        <v>3</v>
      </c>
      <c r="D252" s="5">
        <v>164615</v>
      </c>
      <c r="E252" s="5">
        <v>134570.04999999999</v>
      </c>
      <c r="F252" s="5">
        <f>SUM(D252-E252)</f>
        <v>30044.950000000012</v>
      </c>
      <c r="G252" s="5">
        <v>7811.69</v>
      </c>
    </row>
    <row r="253" spans="1:7" x14ac:dyDescent="0.2">
      <c r="A253" s="23" t="s">
        <v>14</v>
      </c>
      <c r="B253" s="4">
        <v>71</v>
      </c>
      <c r="C253" s="4">
        <v>2</v>
      </c>
      <c r="D253" s="5">
        <v>5796691.2999999998</v>
      </c>
      <c r="E253" s="5">
        <v>4308069.6500000004</v>
      </c>
      <c r="F253" s="5">
        <f>SUM(D253-E253)</f>
        <v>1488621.6499999994</v>
      </c>
      <c r="G253" s="5">
        <v>483802.04</v>
      </c>
    </row>
    <row r="254" spans="1:7" x14ac:dyDescent="0.2">
      <c r="A254" s="27" t="s">
        <v>15</v>
      </c>
      <c r="B254" s="27">
        <f t="shared" ref="B254:G254" si="36">SUM(B251:B253)</f>
        <v>90</v>
      </c>
      <c r="C254" s="27">
        <f t="shared" si="36"/>
        <v>8</v>
      </c>
      <c r="D254" s="46">
        <f t="shared" si="36"/>
        <v>6342002.5</v>
      </c>
      <c r="E254" s="46">
        <f t="shared" si="36"/>
        <v>4709490.25</v>
      </c>
      <c r="F254" s="46">
        <f t="shared" si="36"/>
        <v>1632512.2499999995</v>
      </c>
      <c r="G254" s="46">
        <f t="shared" si="36"/>
        <v>521213.6</v>
      </c>
    </row>
    <row r="255" spans="1:7" x14ac:dyDescent="0.2">
      <c r="A255" s="11"/>
      <c r="B255" s="11"/>
      <c r="C255" s="11"/>
      <c r="D255" s="37"/>
      <c r="E255" s="37"/>
      <c r="F255" s="37"/>
      <c r="G255" s="37"/>
    </row>
    <row r="256" spans="1:7" ht="15.75" x14ac:dyDescent="0.25">
      <c r="A256" s="125" t="s">
        <v>49</v>
      </c>
      <c r="B256" s="125"/>
      <c r="C256" s="125"/>
      <c r="D256" s="125"/>
      <c r="E256" s="125"/>
      <c r="F256" s="37"/>
      <c r="G256" s="37"/>
    </row>
    <row r="257" spans="1:7" ht="16.5" thickBot="1" x14ac:dyDescent="0.3">
      <c r="A257" s="15"/>
      <c r="B257" s="15"/>
      <c r="C257" s="15"/>
      <c r="D257" s="53"/>
      <c r="E257" s="53"/>
      <c r="F257" s="37"/>
      <c r="G257" s="37"/>
    </row>
    <row r="258" spans="1:7" ht="13.5" thickTop="1" x14ac:dyDescent="0.2">
      <c r="A258" s="126" t="s">
        <v>54</v>
      </c>
      <c r="B258" s="128" t="s">
        <v>67</v>
      </c>
      <c r="C258" s="130" t="s">
        <v>68</v>
      </c>
      <c r="D258" s="120" t="s">
        <v>65</v>
      </c>
      <c r="E258" s="120" t="s">
        <v>64</v>
      </c>
      <c r="F258" s="120" t="s">
        <v>62</v>
      </c>
      <c r="G258" s="122" t="s">
        <v>63</v>
      </c>
    </row>
    <row r="259" spans="1:7" ht="13.5" thickBot="1" x14ac:dyDescent="0.25">
      <c r="A259" s="127"/>
      <c r="B259" s="129"/>
      <c r="C259" s="131"/>
      <c r="D259" s="121"/>
      <c r="E259" s="121"/>
      <c r="F259" s="121"/>
      <c r="G259" s="123"/>
    </row>
    <row r="260" spans="1:7" ht="13.5" thickTop="1" x14ac:dyDescent="0.2">
      <c r="A260" s="6"/>
      <c r="B260" s="6"/>
      <c r="C260" s="6"/>
      <c r="D260" s="37"/>
      <c r="E260" s="37"/>
      <c r="F260" s="37"/>
      <c r="G260" s="37"/>
    </row>
    <row r="261" spans="1:7" x14ac:dyDescent="0.2">
      <c r="A261" s="10" t="s">
        <v>12</v>
      </c>
      <c r="B261" s="38">
        <f>SUMIF($A$1:$A$254,"TYPE 1",$B$1:$B$254)</f>
        <v>2566</v>
      </c>
      <c r="C261" s="38">
        <f>SUMIF($A$1:$A$254,"TYPE 1",$C$1:$C$254)</f>
        <v>782</v>
      </c>
      <c r="D261" s="37">
        <f>SUMIF($A$1:$A$254,"TYPE 1",$D$1:$D$254)</f>
        <v>104052951.84999999</v>
      </c>
      <c r="E261" s="37">
        <f>SUMIF($A$1:$A$254,"TYPE 1",$E$1:$E$254)</f>
        <v>75031720.549999997</v>
      </c>
      <c r="F261" s="37">
        <f>SUMIF($A$1:$A$254,"TYPE 1",$F$1:$F$254)</f>
        <v>29021231.300000001</v>
      </c>
      <c r="G261" s="37">
        <f>SUMIF($A$1:$A$254,"TYPE 1",$G$1:$G$254)</f>
        <v>7545520.1500000013</v>
      </c>
    </row>
    <row r="262" spans="1:7" x14ac:dyDescent="0.2">
      <c r="A262" s="10" t="s">
        <v>13</v>
      </c>
      <c r="B262" s="38">
        <f>SUMIF($A$1:$A$254,"TYPE 2",$B$1:$B$254)</f>
        <v>1141</v>
      </c>
      <c r="C262" s="38">
        <f>SUMIF($A$1:$A$254,"TYPE 2",$C$1:$C$254)</f>
        <v>373</v>
      </c>
      <c r="D262" s="37">
        <f>SUMIF($A$1:$A$254,"TYPE 2",$D$1:$D$254)</f>
        <v>37954902.100000001</v>
      </c>
      <c r="E262" s="37">
        <f>SUMIF($A$1:$A$254,"TYPE 2",$E$1:$E$254)</f>
        <v>27218018.250000004</v>
      </c>
      <c r="F262" s="37">
        <f>SUMIF($A$1:$A$254,"TYPE 2",$F$1:$F$254)</f>
        <v>10736883.85</v>
      </c>
      <c r="G262" s="37">
        <f>SUMIF($A$1:$A$254,"TYPE 2",$G$1:$G$254)</f>
        <v>2791589.7999999993</v>
      </c>
    </row>
    <row r="263" spans="1:7" x14ac:dyDescent="0.2">
      <c r="A263" s="10" t="s">
        <v>16</v>
      </c>
      <c r="B263" s="38">
        <f>SUMIF($A$1:$A$254,"TYPE 3",$B$1:$B$254)</f>
        <v>31</v>
      </c>
      <c r="C263" s="38">
        <f>SUMIF($A$1:$A$254,"TYPE 3",$C$1:$C$254)</f>
        <v>5</v>
      </c>
      <c r="D263" s="119">
        <f>SUMIF($A$1:$A$254,"TYPE 3",$D$1:$D$254)</f>
        <v>999646.95000000007</v>
      </c>
      <c r="E263" s="37">
        <f>SUMIF($A$1:$A$254,"TYPE 3",$E$1:$E$254)</f>
        <v>741999.4</v>
      </c>
      <c r="F263" s="37">
        <f>SUMIF($A$1:$A$254,"TYPE 3",$F$1:$F$254)</f>
        <v>257647.55</v>
      </c>
      <c r="G263" s="37">
        <f>SUMIF($A$1:$A$254,"TYPE 3",$G$1:$G$254)</f>
        <v>66988.37</v>
      </c>
    </row>
    <row r="264" spans="1:7" x14ac:dyDescent="0.2">
      <c r="A264" s="10" t="s">
        <v>17</v>
      </c>
      <c r="B264" s="38">
        <f>SUMIF($A$1:$A$254,"TYPE 4",$B$1:$B$254)</f>
        <v>1079</v>
      </c>
      <c r="C264" s="38">
        <f>SUMIF($A$1:$A$254,"TYPE 4",$C$1:$C$254)</f>
        <v>15</v>
      </c>
      <c r="D264" s="37">
        <f>SUMIF($A$1:$A$254,"TYPE 4",$D$1:$D$254)</f>
        <v>60901509.25</v>
      </c>
      <c r="E264" s="37">
        <f>SUMIF($A$1:$A$254,"TYPE 4",$E$1:$E$254)</f>
        <v>46793063.349999994</v>
      </c>
      <c r="F264" s="37">
        <f>SUMIF($A$1:$A$254,"TYPE 4",$F$1:$F$254)</f>
        <v>14108445.900000002</v>
      </c>
      <c r="G264" s="37">
        <f>SUMIF($A$1:$A$254,"TYPE 4",$G$1:$G$254)</f>
        <v>2539520.27</v>
      </c>
    </row>
    <row r="265" spans="1:7" x14ac:dyDescent="0.2">
      <c r="A265" s="10" t="s">
        <v>14</v>
      </c>
      <c r="B265" s="38">
        <f>SUMIF($A$1:$A$254,"TYPE 5",$B$1:$B$254)</f>
        <v>7790</v>
      </c>
      <c r="C265" s="38">
        <f>SUMIF($A$1:$A$254,"TYPE 5",$C$1:$C$254)</f>
        <v>197</v>
      </c>
      <c r="D265" s="37">
        <f>SUMIF($A$1:$A$254,"TYPE 5",$D$1:$D$254)</f>
        <v>567954199.69999993</v>
      </c>
      <c r="E265" s="37">
        <f>SUMIF($A$1:$A$254,"TYPE 5",$E$1:$E$254)</f>
        <v>424192422.54999995</v>
      </c>
      <c r="F265" s="37">
        <f>SUMIF($A$1:$A$254,"TYPE 5",$F$1:$F$254)</f>
        <v>143761777.14999998</v>
      </c>
      <c r="G265" s="37">
        <f>SUMIF($A$1:$A$254,"TYPE 5",$G$1:$G$254)</f>
        <v>46722577.599999994</v>
      </c>
    </row>
    <row r="266" spans="1:7" ht="13.5" thickBot="1" x14ac:dyDescent="0.25">
      <c r="A266" s="10" t="s">
        <v>15</v>
      </c>
      <c r="B266" s="68">
        <f>SUM(B261:B265)-5</f>
        <v>12602</v>
      </c>
      <c r="C266" s="39">
        <f t="shared" ref="C266:D266" si="37">SUM(C261:C265)</f>
        <v>1372</v>
      </c>
      <c r="D266" s="54">
        <f t="shared" si="37"/>
        <v>771863209.8499999</v>
      </c>
      <c r="E266" s="54">
        <f>SUM(E261:E265)</f>
        <v>573977224.0999999</v>
      </c>
      <c r="F266" s="54">
        <f>SUM(F261:F265)</f>
        <v>197885985.74999997</v>
      </c>
      <c r="G266" s="54">
        <f>SUM(G261:G265)</f>
        <v>59666196.189999998</v>
      </c>
    </row>
    <row r="267" spans="1:7" ht="13.5" thickTop="1" x14ac:dyDescent="0.2">
      <c r="A267" s="124"/>
      <c r="B267" s="124"/>
      <c r="C267" s="124"/>
      <c r="D267" s="124"/>
      <c r="E267" s="45"/>
      <c r="F267" s="37"/>
      <c r="G267" s="37"/>
    </row>
    <row r="268" spans="1:7" x14ac:dyDescent="0.2">
      <c r="A268" s="10" t="s">
        <v>57</v>
      </c>
      <c r="B268" s="10"/>
      <c r="C268" s="10"/>
      <c r="D268" s="55"/>
      <c r="E268" s="45"/>
      <c r="F268" s="37"/>
      <c r="G268" s="37"/>
    </row>
    <row r="269" spans="1:7" x14ac:dyDescent="0.2">
      <c r="A269" s="6" t="s">
        <v>58</v>
      </c>
      <c r="B269" s="6"/>
      <c r="C269" s="6"/>
      <c r="D269" s="37"/>
      <c r="E269" s="37"/>
      <c r="F269" s="37"/>
      <c r="G269" s="37"/>
    </row>
    <row r="270" spans="1:7" x14ac:dyDescent="0.2">
      <c r="A270" s="6" t="s">
        <v>59</v>
      </c>
      <c r="B270" s="6"/>
      <c r="C270" s="6"/>
      <c r="D270" s="37"/>
      <c r="E270" s="37"/>
      <c r="F270" s="37"/>
      <c r="G270" s="37"/>
    </row>
    <row r="271" spans="1:7" x14ac:dyDescent="0.2">
      <c r="A271" s="6" t="s">
        <v>60</v>
      </c>
      <c r="B271" s="6"/>
      <c r="C271" s="6"/>
      <c r="D271" s="37"/>
      <c r="E271" s="37"/>
      <c r="F271" s="37"/>
      <c r="G271" s="37"/>
    </row>
    <row r="272" spans="1:7" x14ac:dyDescent="0.2">
      <c r="A272" s="6" t="s">
        <v>61</v>
      </c>
      <c r="B272" s="6"/>
      <c r="C272" s="6"/>
      <c r="D272" s="37"/>
      <c r="E272" s="37"/>
      <c r="F272" s="37"/>
      <c r="G272" s="37"/>
    </row>
  </sheetData>
  <mergeCells count="9">
    <mergeCell ref="F258:F259"/>
    <mergeCell ref="G258:G259"/>
    <mergeCell ref="A267:D267"/>
    <mergeCell ref="A256:E256"/>
    <mergeCell ref="A258:A259"/>
    <mergeCell ref="B258:B259"/>
    <mergeCell ref="C258:C259"/>
    <mergeCell ref="D258:D259"/>
    <mergeCell ref="E258:E259"/>
  </mergeCells>
  <phoneticPr fontId="4" type="noConversion"/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SECOND QUARTER FY 2026
OCTOBER - DECEMBER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tabSelected="1" view="pageLayout" topLeftCell="A259" zoomScale="156" zoomScaleNormal="100" zoomScalePageLayoutView="156" workbookViewId="0">
      <selection activeCell="B270" sqref="B270"/>
    </sheetView>
  </sheetViews>
  <sheetFormatPr defaultColWidth="9.140625"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6" width="15.140625" style="37" bestFit="1" customWidth="1"/>
    <col min="7" max="7" width="14" style="37" bestFit="1" customWidth="1"/>
    <col min="8" max="8" width="14.28515625" style="6" customWidth="1"/>
    <col min="9" max="16384" width="9.140625" style="6"/>
  </cols>
  <sheetData>
    <row r="1" spans="1:8" ht="13.5" thickBot="1" x14ac:dyDescent="0.25">
      <c r="A1" s="21" t="s">
        <v>18</v>
      </c>
      <c r="B1" s="21"/>
      <c r="G1" s="40"/>
      <c r="H1" s="21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50" t="s">
        <v>10</v>
      </c>
      <c r="H2" s="21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4">
        <v>73</v>
      </c>
      <c r="C4" s="4">
        <v>21</v>
      </c>
      <c r="D4" s="8">
        <v>2536993.4</v>
      </c>
      <c r="E4" s="8">
        <v>1811571.3</v>
      </c>
      <c r="F4" s="1">
        <f>SUM(D4-E4)</f>
        <v>725422.09999999986</v>
      </c>
      <c r="G4" s="5">
        <f t="shared" ref="G4:G5" si="0">SUM(F4*0.26)</f>
        <v>188609.74599999998</v>
      </c>
    </row>
    <row r="5" spans="1:8" x14ac:dyDescent="0.2">
      <c r="A5" s="11" t="s">
        <v>13</v>
      </c>
      <c r="B5" s="4">
        <v>35</v>
      </c>
      <c r="C5" s="4">
        <v>11</v>
      </c>
      <c r="D5" s="8">
        <v>866309.5</v>
      </c>
      <c r="E5" s="8">
        <v>613870</v>
      </c>
      <c r="F5" s="1">
        <f>SUM(D5-E5)</f>
        <v>252439.5</v>
      </c>
      <c r="G5" s="5">
        <f t="shared" si="0"/>
        <v>65634.27</v>
      </c>
    </row>
    <row r="6" spans="1:8" x14ac:dyDescent="0.2">
      <c r="A6" s="23" t="s">
        <v>14</v>
      </c>
      <c r="B6" s="4">
        <v>423</v>
      </c>
      <c r="C6" s="4">
        <v>9</v>
      </c>
      <c r="D6" s="26">
        <v>34834497.049999997</v>
      </c>
      <c r="E6" s="26">
        <v>26264725.350000001</v>
      </c>
      <c r="F6" s="5">
        <f>SUM(D6-E6)</f>
        <v>8569771.6999999955</v>
      </c>
      <c r="G6" s="5">
        <f>SUM(F6*0.325)</f>
        <v>2785175.8024999988</v>
      </c>
    </row>
    <row r="7" spans="1:8" x14ac:dyDescent="0.2">
      <c r="A7" s="27" t="s">
        <v>15</v>
      </c>
      <c r="B7" s="27">
        <f t="shared" ref="B7:G7" si="1">SUM(B4:B6)</f>
        <v>531</v>
      </c>
      <c r="C7" s="27">
        <f t="shared" si="1"/>
        <v>41</v>
      </c>
      <c r="D7" s="46">
        <f t="shared" si="1"/>
        <v>38237799.949999996</v>
      </c>
      <c r="E7" s="46">
        <f t="shared" si="1"/>
        <v>28690166.650000002</v>
      </c>
      <c r="F7" s="46">
        <f t="shared" si="1"/>
        <v>9547633.2999999952</v>
      </c>
      <c r="G7" s="46">
        <f t="shared" si="1"/>
        <v>3039419.8184999987</v>
      </c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4">
        <v>30</v>
      </c>
      <c r="C12" s="4">
        <v>9</v>
      </c>
      <c r="D12" s="26">
        <v>627840</v>
      </c>
      <c r="E12" s="26">
        <v>435325.6</v>
      </c>
      <c r="F12" s="26">
        <f>SUM(D12-E12)</f>
        <v>192514.40000000002</v>
      </c>
      <c r="G12" s="5">
        <f t="shared" ref="G12:G13" si="2">SUM(F12*0.26)</f>
        <v>50053.744000000006</v>
      </c>
    </row>
    <row r="13" spans="1:8" x14ac:dyDescent="0.2">
      <c r="A13" s="23" t="s">
        <v>13</v>
      </c>
      <c r="B13" s="4">
        <v>15</v>
      </c>
      <c r="C13" s="4">
        <v>4</v>
      </c>
      <c r="D13" s="26">
        <v>380850</v>
      </c>
      <c r="E13" s="26">
        <v>261893.2</v>
      </c>
      <c r="F13" s="26">
        <f>SUM(D13-E13)</f>
        <v>118956.79999999999</v>
      </c>
      <c r="G13" s="5">
        <f t="shared" si="2"/>
        <v>30928.767999999996</v>
      </c>
    </row>
    <row r="14" spans="1:8" x14ac:dyDescent="0.2">
      <c r="A14" s="23" t="s">
        <v>14</v>
      </c>
      <c r="B14" s="4">
        <v>114</v>
      </c>
      <c r="C14" s="4">
        <v>3</v>
      </c>
      <c r="D14" s="26">
        <v>7539574</v>
      </c>
      <c r="E14" s="26">
        <v>5502169.75</v>
      </c>
      <c r="F14" s="36">
        <f>SUM(D14-E14)</f>
        <v>2037404.25</v>
      </c>
      <c r="G14" s="5">
        <f>SUM(F14*0.325)</f>
        <v>662156.38124999998</v>
      </c>
    </row>
    <row r="15" spans="1:8" x14ac:dyDescent="0.2">
      <c r="A15" s="27" t="s">
        <v>15</v>
      </c>
      <c r="B15" s="27">
        <f t="shared" ref="B15:G15" si="3">SUM(B12:B14)</f>
        <v>159</v>
      </c>
      <c r="C15" s="27">
        <f t="shared" si="3"/>
        <v>16</v>
      </c>
      <c r="D15" s="46">
        <f t="shared" si="3"/>
        <v>8548264</v>
      </c>
      <c r="E15" s="46">
        <f t="shared" si="3"/>
        <v>6199388.5499999998</v>
      </c>
      <c r="F15" s="46">
        <f t="shared" si="3"/>
        <v>2348875.4500000002</v>
      </c>
      <c r="G15" s="46">
        <f t="shared" si="3"/>
        <v>743138.89324999996</v>
      </c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7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7" ht="13.5" thickTop="1" x14ac:dyDescent="0.2">
      <c r="A20" s="23" t="s">
        <v>12</v>
      </c>
      <c r="B20" s="4">
        <v>20</v>
      </c>
      <c r="C20" s="4">
        <v>6</v>
      </c>
      <c r="D20" s="5">
        <v>917445</v>
      </c>
      <c r="E20" s="5">
        <v>662468.94999999995</v>
      </c>
      <c r="F20" s="5">
        <f>SUM(D20-E20)</f>
        <v>254976.05000000005</v>
      </c>
      <c r="G20" s="5">
        <f t="shared" ref="G20:G21" si="4">SUM(F20*0.26)</f>
        <v>66293.773000000016</v>
      </c>
    </row>
    <row r="21" spans="1:7" x14ac:dyDescent="0.2">
      <c r="A21" s="23" t="s">
        <v>13</v>
      </c>
      <c r="B21" s="4">
        <v>13</v>
      </c>
      <c r="C21" s="4">
        <v>4</v>
      </c>
      <c r="D21" s="5">
        <v>386493</v>
      </c>
      <c r="E21" s="5">
        <v>267439.40000000002</v>
      </c>
      <c r="F21" s="5">
        <f>SUM(D21-E21)</f>
        <v>119053.59999999998</v>
      </c>
      <c r="G21" s="5">
        <f t="shared" si="4"/>
        <v>30953.935999999994</v>
      </c>
    </row>
    <row r="22" spans="1:7" x14ac:dyDescent="0.2">
      <c r="A22" s="23" t="s">
        <v>14</v>
      </c>
      <c r="B22" s="4">
        <v>81</v>
      </c>
      <c r="C22" s="4">
        <v>3</v>
      </c>
      <c r="D22" s="5">
        <v>5752189.2999999998</v>
      </c>
      <c r="E22" s="5">
        <v>4265574</v>
      </c>
      <c r="F22" s="5">
        <f>SUM(D22-E22)</f>
        <v>1486615.2999999998</v>
      </c>
      <c r="G22" s="5">
        <f>SUM(F22*0.325)</f>
        <v>483149.97249999997</v>
      </c>
    </row>
    <row r="23" spans="1:7" x14ac:dyDescent="0.2">
      <c r="A23" s="27" t="s">
        <v>15</v>
      </c>
      <c r="B23" s="27">
        <f t="shared" ref="B23:G23" si="5">SUM(B20:B22)</f>
        <v>114</v>
      </c>
      <c r="C23" s="27">
        <f t="shared" si="5"/>
        <v>13</v>
      </c>
      <c r="D23" s="46">
        <f t="shared" si="5"/>
        <v>7056127.2999999998</v>
      </c>
      <c r="E23" s="46">
        <f t="shared" si="5"/>
        <v>5195482.3499999996</v>
      </c>
      <c r="F23" s="46">
        <f t="shared" si="5"/>
        <v>1860644.9499999997</v>
      </c>
      <c r="G23" s="46">
        <f t="shared" si="5"/>
        <v>580397.68149999995</v>
      </c>
    </row>
    <row r="24" spans="1:7" x14ac:dyDescent="0.2">
      <c r="A24" s="29"/>
      <c r="B24" s="29"/>
      <c r="C24" s="29"/>
      <c r="D24" s="48"/>
      <c r="E24" s="48"/>
      <c r="F24" s="48"/>
      <c r="G24" s="48"/>
    </row>
    <row r="25" spans="1:7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7" ht="13.5" thickTop="1" x14ac:dyDescent="0.2">
      <c r="A28" s="23" t="s">
        <v>12</v>
      </c>
      <c r="B28" s="4">
        <v>75</v>
      </c>
      <c r="C28" s="4">
        <v>24</v>
      </c>
      <c r="D28" s="5">
        <v>2086417.35</v>
      </c>
      <c r="E28" s="5">
        <v>1457807.25</v>
      </c>
      <c r="F28" s="5">
        <f>SUM(D28-E28)</f>
        <v>628610.10000000009</v>
      </c>
      <c r="G28" s="5">
        <f t="shared" ref="G28:G30" si="6">SUM(F28*0.26)</f>
        <v>163438.62600000002</v>
      </c>
    </row>
    <row r="29" spans="1:7" x14ac:dyDescent="0.2">
      <c r="A29" s="23" t="s">
        <v>13</v>
      </c>
      <c r="B29" s="4">
        <v>34</v>
      </c>
      <c r="C29" s="4">
        <v>11</v>
      </c>
      <c r="D29" s="5">
        <v>996422.4</v>
      </c>
      <c r="E29" s="5">
        <v>676114.35</v>
      </c>
      <c r="F29" s="5">
        <f>SUM(D29-E29)</f>
        <v>320308.05000000005</v>
      </c>
      <c r="G29" s="5">
        <f t="shared" si="6"/>
        <v>83280.093000000008</v>
      </c>
    </row>
    <row r="30" spans="1:7" x14ac:dyDescent="0.2">
      <c r="A30" s="23" t="s">
        <v>16</v>
      </c>
      <c r="B30" s="4">
        <v>11</v>
      </c>
      <c r="C30" s="4">
        <v>1</v>
      </c>
      <c r="D30" s="5">
        <v>301324.65000000002</v>
      </c>
      <c r="E30" s="5">
        <v>219644.45</v>
      </c>
      <c r="F30" s="5">
        <f>SUM(D30-E30)</f>
        <v>81680.200000000012</v>
      </c>
      <c r="G30" s="5">
        <f t="shared" si="6"/>
        <v>21236.852000000003</v>
      </c>
    </row>
    <row r="31" spans="1:7" x14ac:dyDescent="0.2">
      <c r="A31" s="23" t="s">
        <v>14</v>
      </c>
      <c r="B31" s="4">
        <v>119</v>
      </c>
      <c r="C31" s="4">
        <v>4</v>
      </c>
      <c r="D31" s="5">
        <v>7709325.2000000002</v>
      </c>
      <c r="E31" s="5">
        <v>5681299.75</v>
      </c>
      <c r="F31" s="5">
        <f>SUM(D31-E31)</f>
        <v>2028025.4500000002</v>
      </c>
      <c r="G31" s="5">
        <f>SUM(F31*0.325)</f>
        <v>659108.27125000011</v>
      </c>
    </row>
    <row r="32" spans="1:7" x14ac:dyDescent="0.2">
      <c r="A32" s="27" t="s">
        <v>15</v>
      </c>
      <c r="B32" s="27">
        <f t="shared" ref="B32:G32" si="7">SUM(B28:B31)</f>
        <v>239</v>
      </c>
      <c r="C32" s="27">
        <f t="shared" si="7"/>
        <v>40</v>
      </c>
      <c r="D32" s="46">
        <f t="shared" si="7"/>
        <v>11093489.6</v>
      </c>
      <c r="E32" s="46">
        <f t="shared" si="7"/>
        <v>8034865.8000000007</v>
      </c>
      <c r="F32" s="46">
        <f t="shared" si="7"/>
        <v>3058623.8000000003</v>
      </c>
      <c r="G32" s="46">
        <f t="shared" si="7"/>
        <v>927063.84225000022</v>
      </c>
    </row>
    <row r="33" spans="1:7" x14ac:dyDescent="0.2">
      <c r="A33" s="29"/>
      <c r="B33" s="29"/>
      <c r="C33" s="29"/>
      <c r="D33" s="48"/>
      <c r="E33" s="48"/>
      <c r="F33" s="48"/>
      <c r="G33" s="48"/>
    </row>
    <row r="34" spans="1:7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7" ht="13.5" thickTop="1" x14ac:dyDescent="0.2">
      <c r="A37" s="23" t="s">
        <v>12</v>
      </c>
      <c r="B37" s="4">
        <v>155</v>
      </c>
      <c r="C37" s="4">
        <v>45</v>
      </c>
      <c r="D37" s="5">
        <v>6329362</v>
      </c>
      <c r="E37" s="5">
        <v>4417061.6500000004</v>
      </c>
      <c r="F37" s="5">
        <f>SUM(D37-E37)</f>
        <v>1912300.3499999996</v>
      </c>
      <c r="G37" s="5">
        <f>SUM(F37*0.26)</f>
        <v>497198.0909999999</v>
      </c>
    </row>
    <row r="38" spans="1:7" x14ac:dyDescent="0.2">
      <c r="A38" s="23" t="s">
        <v>13</v>
      </c>
      <c r="B38" s="4">
        <v>42</v>
      </c>
      <c r="C38" s="4">
        <v>14</v>
      </c>
      <c r="D38" s="5">
        <v>1665141.75</v>
      </c>
      <c r="E38" s="5">
        <v>1164562.95</v>
      </c>
      <c r="F38" s="5">
        <f>SUM(D38-E38)</f>
        <v>500578.80000000005</v>
      </c>
      <c r="G38" s="5">
        <f>SUM(F38*0.26)</f>
        <v>130150.48800000001</v>
      </c>
    </row>
    <row r="39" spans="1:7" x14ac:dyDescent="0.2">
      <c r="A39" s="23" t="s">
        <v>16</v>
      </c>
      <c r="B39" s="4">
        <v>8</v>
      </c>
      <c r="C39" s="4">
        <v>1</v>
      </c>
      <c r="D39" s="5">
        <v>503110.40000000002</v>
      </c>
      <c r="E39" s="5">
        <v>406221.5</v>
      </c>
      <c r="F39" s="5">
        <f>SUM(D39-E39)</f>
        <v>96888.900000000023</v>
      </c>
      <c r="G39" s="5">
        <f>SUM(F39*0.26)</f>
        <v>25191.114000000009</v>
      </c>
    </row>
    <row r="40" spans="1:7" x14ac:dyDescent="0.2">
      <c r="A40" s="23" t="s">
        <v>14</v>
      </c>
      <c r="B40" s="4">
        <v>563</v>
      </c>
      <c r="C40" s="4">
        <v>14</v>
      </c>
      <c r="D40" s="5">
        <v>34969377.850000001</v>
      </c>
      <c r="E40" s="5">
        <v>26305154.199999999</v>
      </c>
      <c r="F40" s="5">
        <f>SUM(D40-E40)</f>
        <v>8664223.6500000022</v>
      </c>
      <c r="G40" s="5">
        <f>SUM(F40*0.325)</f>
        <v>2815872.6862500007</v>
      </c>
    </row>
    <row r="41" spans="1:7" x14ac:dyDescent="0.2">
      <c r="A41" s="27" t="s">
        <v>15</v>
      </c>
      <c r="B41" s="27">
        <f t="shared" ref="B41:G41" si="8">SUM(B37:B40)</f>
        <v>768</v>
      </c>
      <c r="C41" s="27">
        <f t="shared" si="8"/>
        <v>74</v>
      </c>
      <c r="D41" s="46">
        <f t="shared" si="8"/>
        <v>43466992</v>
      </c>
      <c r="E41" s="46">
        <f t="shared" si="8"/>
        <v>32293000.300000001</v>
      </c>
      <c r="F41" s="46">
        <f t="shared" si="8"/>
        <v>11173991.700000001</v>
      </c>
      <c r="G41" s="46">
        <f t="shared" si="8"/>
        <v>3468412.3792500007</v>
      </c>
    </row>
    <row r="42" spans="1:7" x14ac:dyDescent="0.2">
      <c r="A42" s="29"/>
      <c r="B42" s="29"/>
      <c r="C42" s="29"/>
      <c r="D42" s="48"/>
      <c r="E42" s="48"/>
      <c r="F42" s="48"/>
      <c r="G42" s="48"/>
    </row>
    <row r="43" spans="1:7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7" ht="13.5" thickTop="1" x14ac:dyDescent="0.2">
      <c r="A46" s="23" t="s">
        <v>12</v>
      </c>
      <c r="B46" s="4">
        <v>188</v>
      </c>
      <c r="C46" s="4">
        <v>54</v>
      </c>
      <c r="D46" s="5">
        <v>6370921.9000000004</v>
      </c>
      <c r="E46" s="5">
        <v>4616068.9000000004</v>
      </c>
      <c r="F46" s="5">
        <f>SUM(D46-E46)</f>
        <v>1754853</v>
      </c>
      <c r="G46" s="5">
        <f>SUM(F46*0.26)</f>
        <v>456261.78</v>
      </c>
    </row>
    <row r="47" spans="1:7" x14ac:dyDescent="0.2">
      <c r="A47" s="23" t="s">
        <v>13</v>
      </c>
      <c r="B47" s="4">
        <v>31</v>
      </c>
      <c r="C47" s="4">
        <v>10</v>
      </c>
      <c r="D47" s="5">
        <v>1274061.45</v>
      </c>
      <c r="E47" s="5">
        <v>920077.5</v>
      </c>
      <c r="F47" s="5">
        <f>SUM(D47-E47)</f>
        <v>353983.94999999995</v>
      </c>
      <c r="G47" s="5">
        <f>SUM(F47*0.26)</f>
        <v>92035.82699999999</v>
      </c>
    </row>
    <row r="48" spans="1:7" x14ac:dyDescent="0.2">
      <c r="A48" s="23" t="s">
        <v>14</v>
      </c>
      <c r="B48" s="4">
        <v>803</v>
      </c>
      <c r="C48" s="4">
        <v>22</v>
      </c>
      <c r="D48" s="5">
        <v>48464370.399999999</v>
      </c>
      <c r="E48" s="5">
        <v>35843304.549999997</v>
      </c>
      <c r="F48" s="5">
        <f>SUM(D48-E48)</f>
        <v>12621065.850000001</v>
      </c>
      <c r="G48" s="5">
        <f>SUM(F48*0.325)</f>
        <v>4101846.4012500006</v>
      </c>
    </row>
    <row r="49" spans="1:7" x14ac:dyDescent="0.2">
      <c r="A49" s="27" t="s">
        <v>15</v>
      </c>
      <c r="B49" s="27">
        <f t="shared" ref="B49:G49" si="9">SUM(B46:B48)</f>
        <v>1022</v>
      </c>
      <c r="C49" s="27">
        <f t="shared" si="9"/>
        <v>86</v>
      </c>
      <c r="D49" s="46">
        <f t="shared" si="9"/>
        <v>56109353.75</v>
      </c>
      <c r="E49" s="46">
        <f t="shared" si="9"/>
        <v>41379450.949999996</v>
      </c>
      <c r="F49" s="46">
        <f t="shared" si="9"/>
        <v>14729902.800000001</v>
      </c>
      <c r="G49" s="46">
        <f t="shared" si="9"/>
        <v>4650144.0082500009</v>
      </c>
    </row>
    <row r="50" spans="1:7" x14ac:dyDescent="0.2">
      <c r="A50" s="29"/>
      <c r="B50" s="29"/>
      <c r="C50" s="29"/>
      <c r="D50" s="48"/>
      <c r="E50" s="48"/>
      <c r="F50" s="48"/>
      <c r="G50" s="48"/>
    </row>
    <row r="51" spans="1:7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7" ht="13.5" thickTop="1" x14ac:dyDescent="0.2">
      <c r="A54" s="23" t="s">
        <v>12</v>
      </c>
      <c r="B54" s="4">
        <v>4</v>
      </c>
      <c r="C54" s="4">
        <v>1</v>
      </c>
      <c r="D54" s="5">
        <v>318281</v>
      </c>
      <c r="E54" s="5">
        <v>224340.9</v>
      </c>
      <c r="F54" s="5">
        <f>SUM(D54-E54)</f>
        <v>93940.1</v>
      </c>
      <c r="G54" s="5">
        <f>SUM(F54*0.26)</f>
        <v>24424.426000000003</v>
      </c>
    </row>
    <row r="55" spans="1:7" x14ac:dyDescent="0.2">
      <c r="A55" s="23" t="s">
        <v>13</v>
      </c>
      <c r="B55" s="4">
        <v>6</v>
      </c>
      <c r="C55" s="4">
        <v>2</v>
      </c>
      <c r="D55" s="5">
        <v>54041</v>
      </c>
      <c r="E55" s="5">
        <v>36929.449999999997</v>
      </c>
      <c r="F55" s="5">
        <f>SUM(D55-E55)</f>
        <v>17111.550000000003</v>
      </c>
      <c r="G55" s="5">
        <f>SUM(F55*0.26)</f>
        <v>4449.0030000000006</v>
      </c>
    </row>
    <row r="56" spans="1:7" x14ac:dyDescent="0.2">
      <c r="A56" s="23" t="s">
        <v>16</v>
      </c>
      <c r="B56" s="4">
        <v>3</v>
      </c>
      <c r="C56" s="4">
        <v>1</v>
      </c>
      <c r="D56" s="5">
        <v>53277</v>
      </c>
      <c r="E56" s="5">
        <v>31687.9</v>
      </c>
      <c r="F56" s="5">
        <f>SUM(D56-E56)</f>
        <v>21589.1</v>
      </c>
      <c r="G56" s="5">
        <f>SUM(F56*0.26)</f>
        <v>5613.1660000000002</v>
      </c>
    </row>
    <row r="57" spans="1:7" x14ac:dyDescent="0.2">
      <c r="A57" s="27" t="s">
        <v>15</v>
      </c>
      <c r="B57" s="27">
        <f>SUM(B54:B56)</f>
        <v>13</v>
      </c>
      <c r="C57" s="27">
        <f t="shared" ref="C57" si="10">SUM(C54:C56)</f>
        <v>4</v>
      </c>
      <c r="D57" s="46">
        <f>SUM(D54:D56)</f>
        <v>425599</v>
      </c>
      <c r="E57" s="46">
        <f t="shared" ref="E57:G57" si="11">SUM(E54:E56)</f>
        <v>292958.25</v>
      </c>
      <c r="F57" s="46">
        <f t="shared" si="11"/>
        <v>132640.75</v>
      </c>
      <c r="G57" s="139">
        <f t="shared" si="11"/>
        <v>34486.595000000001</v>
      </c>
    </row>
    <row r="58" spans="1:7" x14ac:dyDescent="0.2">
      <c r="A58" s="29"/>
      <c r="B58" s="29"/>
      <c r="C58" s="29"/>
      <c r="D58" s="48"/>
      <c r="E58" s="48"/>
      <c r="F58" s="48"/>
      <c r="G58" s="48"/>
    </row>
    <row r="59" spans="1:7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7" ht="13.5" thickTop="1" x14ac:dyDescent="0.2">
      <c r="A62" s="23" t="s">
        <v>12</v>
      </c>
      <c r="B62" s="4">
        <v>6</v>
      </c>
      <c r="C62" s="4">
        <v>2</v>
      </c>
      <c r="D62" s="5">
        <v>73004</v>
      </c>
      <c r="E62" s="5">
        <v>48018.65</v>
      </c>
      <c r="F62" s="5">
        <f>SUM(D62-E62)</f>
        <v>24985.35</v>
      </c>
      <c r="G62" s="5">
        <f>SUM(F62*0.26)</f>
        <v>6496.1909999999998</v>
      </c>
    </row>
    <row r="63" spans="1:7" x14ac:dyDescent="0.2">
      <c r="A63" s="23" t="s">
        <v>14</v>
      </c>
      <c r="B63" s="4">
        <v>187</v>
      </c>
      <c r="C63" s="4">
        <v>5</v>
      </c>
      <c r="D63" s="5">
        <v>12443407.85</v>
      </c>
      <c r="E63" s="5">
        <v>9519004.3499999996</v>
      </c>
      <c r="F63" s="5">
        <f>SUM(D63-E63)</f>
        <v>2924403.5</v>
      </c>
      <c r="G63" s="5">
        <f>SUM(F63*0.325)</f>
        <v>950431.13750000007</v>
      </c>
    </row>
    <row r="64" spans="1:7" x14ac:dyDescent="0.2">
      <c r="A64" s="27" t="s">
        <v>15</v>
      </c>
      <c r="B64" s="27">
        <f>SUM(B62:B63)</f>
        <v>193</v>
      </c>
      <c r="C64" s="27">
        <f>SUM(C62:C63)</f>
        <v>7</v>
      </c>
      <c r="D64" s="46">
        <f t="shared" ref="D64:G64" si="12">SUM(D62:D63)</f>
        <v>12516411.85</v>
      </c>
      <c r="E64" s="46">
        <f t="shared" si="12"/>
        <v>9567023</v>
      </c>
      <c r="F64" s="46">
        <f t="shared" si="12"/>
        <v>2949388.85</v>
      </c>
      <c r="G64" s="46">
        <f t="shared" si="12"/>
        <v>956927.32850000006</v>
      </c>
    </row>
    <row r="65" spans="1:7" x14ac:dyDescent="0.2">
      <c r="A65" s="29"/>
      <c r="B65" s="29"/>
      <c r="C65" s="29"/>
      <c r="D65" s="48"/>
      <c r="E65" s="48"/>
      <c r="F65" s="48"/>
      <c r="G65" s="48"/>
    </row>
    <row r="66" spans="1:7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7" ht="13.5" thickTop="1" x14ac:dyDescent="0.2">
      <c r="A69" s="23" t="s">
        <v>12</v>
      </c>
      <c r="B69" s="4">
        <v>10</v>
      </c>
      <c r="C69" s="4">
        <v>2</v>
      </c>
      <c r="D69" s="5">
        <v>896355</v>
      </c>
      <c r="E69" s="5">
        <v>669346.1</v>
      </c>
      <c r="F69" s="5">
        <f>SUM(D69-E69)</f>
        <v>227008.90000000002</v>
      </c>
      <c r="G69" s="5">
        <f>SUM(F69*0.26)</f>
        <v>59022.314000000006</v>
      </c>
    </row>
    <row r="70" spans="1:7" x14ac:dyDescent="0.2">
      <c r="A70" s="23" t="s">
        <v>13</v>
      </c>
      <c r="B70" s="4">
        <v>3</v>
      </c>
      <c r="C70" s="4">
        <v>1</v>
      </c>
      <c r="D70" s="5">
        <v>9103</v>
      </c>
      <c r="E70" s="5">
        <v>7651.9</v>
      </c>
      <c r="F70" s="5">
        <f>SUM(D70-E70)</f>
        <v>1451.1000000000004</v>
      </c>
      <c r="G70" s="5">
        <f>SUM(F70*0.26)</f>
        <v>377.28600000000012</v>
      </c>
    </row>
    <row r="71" spans="1:7" x14ac:dyDescent="0.2">
      <c r="A71" s="23" t="s">
        <v>14</v>
      </c>
      <c r="B71" s="4">
        <v>20</v>
      </c>
      <c r="C71" s="4">
        <v>1</v>
      </c>
      <c r="D71" s="5">
        <v>1295262</v>
      </c>
      <c r="E71" s="5">
        <v>947291.75</v>
      </c>
      <c r="F71" s="5">
        <f>SUM(D71-E71)</f>
        <v>347970.25</v>
      </c>
      <c r="G71" s="5">
        <f>SUM(F71*0.325)</f>
        <v>113090.33125</v>
      </c>
    </row>
    <row r="72" spans="1:7" x14ac:dyDescent="0.2">
      <c r="A72" s="27" t="s">
        <v>15</v>
      </c>
      <c r="B72" s="27">
        <f t="shared" ref="B72:G72" si="13">SUM(B69:B71)</f>
        <v>33</v>
      </c>
      <c r="C72" s="27">
        <f t="shared" si="13"/>
        <v>4</v>
      </c>
      <c r="D72" s="46">
        <f t="shared" si="13"/>
        <v>2200720</v>
      </c>
      <c r="E72" s="46">
        <f t="shared" si="13"/>
        <v>1624289.75</v>
      </c>
      <c r="F72" s="46">
        <f t="shared" si="13"/>
        <v>576430.25</v>
      </c>
      <c r="G72" s="46">
        <f t="shared" si="13"/>
        <v>172489.93125000002</v>
      </c>
    </row>
    <row r="73" spans="1:7" x14ac:dyDescent="0.2">
      <c r="A73" s="29"/>
      <c r="B73" s="29"/>
      <c r="C73" s="29"/>
      <c r="D73" s="48"/>
      <c r="E73" s="48"/>
      <c r="F73" s="48"/>
      <c r="G73" s="48"/>
    </row>
    <row r="74" spans="1:7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7" ht="13.5" thickTop="1" x14ac:dyDescent="0.2">
      <c r="A77" s="23" t="s">
        <v>12</v>
      </c>
      <c r="B77" s="4">
        <v>46</v>
      </c>
      <c r="C77" s="4">
        <v>14</v>
      </c>
      <c r="D77" s="5">
        <v>2467567</v>
      </c>
      <c r="E77" s="5">
        <v>1775109.25</v>
      </c>
      <c r="F77" s="5">
        <f>SUM(D77-E77)</f>
        <v>692457.75</v>
      </c>
      <c r="G77" s="5">
        <f>SUM(F77*0.26)</f>
        <v>180039.01500000001</v>
      </c>
    </row>
    <row r="78" spans="1:7" x14ac:dyDescent="0.2">
      <c r="A78" s="23" t="s">
        <v>13</v>
      </c>
      <c r="B78" s="4">
        <v>31</v>
      </c>
      <c r="C78" s="4">
        <v>9</v>
      </c>
      <c r="D78" s="5">
        <v>1037673.4</v>
      </c>
      <c r="E78" s="5">
        <v>778980.75</v>
      </c>
      <c r="F78" s="5">
        <f>SUM(D78-E78)</f>
        <v>258692.65000000002</v>
      </c>
      <c r="G78" s="5">
        <f>SUM(F78*0.26)</f>
        <v>67260.089000000007</v>
      </c>
    </row>
    <row r="79" spans="1:7" x14ac:dyDescent="0.2">
      <c r="A79" s="23" t="s">
        <v>14</v>
      </c>
      <c r="B79" s="4">
        <v>151</v>
      </c>
      <c r="C79" s="4">
        <v>4</v>
      </c>
      <c r="D79" s="5">
        <v>16793925.199999999</v>
      </c>
      <c r="E79" s="5">
        <v>12660322.050000001</v>
      </c>
      <c r="F79" s="5">
        <f>SUM(D79-E79)</f>
        <v>4133603.1499999985</v>
      </c>
      <c r="G79" s="5">
        <f>SUM(F79*0.325)</f>
        <v>1343421.0237499995</v>
      </c>
    </row>
    <row r="80" spans="1:7" x14ac:dyDescent="0.2">
      <c r="A80" s="27" t="s">
        <v>15</v>
      </c>
      <c r="B80" s="27">
        <f t="shared" ref="B80:G80" si="14">SUM(B77:B79)</f>
        <v>228</v>
      </c>
      <c r="C80" s="27">
        <f t="shared" si="14"/>
        <v>27</v>
      </c>
      <c r="D80" s="46">
        <f t="shared" si="14"/>
        <v>20299165.599999998</v>
      </c>
      <c r="E80" s="46">
        <f t="shared" si="14"/>
        <v>15214412.050000001</v>
      </c>
      <c r="F80" s="46">
        <f t="shared" si="14"/>
        <v>5084753.5499999989</v>
      </c>
      <c r="G80" s="46">
        <f t="shared" si="14"/>
        <v>1590720.1277499995</v>
      </c>
    </row>
    <row r="81" spans="1:7" x14ac:dyDescent="0.2">
      <c r="A81" s="29"/>
      <c r="B81" s="29"/>
      <c r="C81" s="29"/>
      <c r="D81" s="48"/>
      <c r="E81" s="48"/>
      <c r="F81" s="48"/>
      <c r="G81" s="48"/>
    </row>
    <row r="82" spans="1:7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7" ht="13.5" thickTop="1" x14ac:dyDescent="0.2">
      <c r="A85" s="23" t="s">
        <v>12</v>
      </c>
      <c r="B85" s="2">
        <v>591</v>
      </c>
      <c r="C85" s="2">
        <v>169</v>
      </c>
      <c r="D85" s="1">
        <v>31970779.399999999</v>
      </c>
      <c r="E85" s="1">
        <v>22810892.199999999</v>
      </c>
      <c r="F85" s="1">
        <f>SUM(D85-E85)</f>
        <v>9159887.1999999993</v>
      </c>
      <c r="G85" s="1">
        <f>SUM(F85*0.26)</f>
        <v>2381570.6719999998</v>
      </c>
    </row>
    <row r="86" spans="1:7" x14ac:dyDescent="0.2">
      <c r="A86" s="23" t="s">
        <v>13</v>
      </c>
      <c r="B86" s="2">
        <v>351</v>
      </c>
      <c r="C86" s="2">
        <v>114</v>
      </c>
      <c r="D86" s="1">
        <v>14013245.35</v>
      </c>
      <c r="E86" s="1">
        <v>10119823.300000001</v>
      </c>
      <c r="F86" s="1">
        <f>SUM(D86-E86)</f>
        <v>3893422.0499999989</v>
      </c>
      <c r="G86" s="1">
        <f>SUM(F86*0.26)</f>
        <v>1012289.7329999998</v>
      </c>
    </row>
    <row r="87" spans="1:7" x14ac:dyDescent="0.2">
      <c r="A87" s="23" t="s">
        <v>16</v>
      </c>
      <c r="B87" s="60"/>
      <c r="C87" s="60"/>
      <c r="D87" s="5"/>
      <c r="E87" s="5"/>
      <c r="F87" s="5">
        <f>SUM(D87-E87)</f>
        <v>0</v>
      </c>
      <c r="G87" s="5"/>
    </row>
    <row r="88" spans="1:7" x14ac:dyDescent="0.2">
      <c r="A88" s="23" t="s">
        <v>17</v>
      </c>
      <c r="B88" s="2">
        <v>470</v>
      </c>
      <c r="C88" s="2">
        <v>5</v>
      </c>
      <c r="D88" s="1">
        <v>35263970.200000003</v>
      </c>
      <c r="E88" s="1">
        <v>27409663.350000001</v>
      </c>
      <c r="F88" s="1">
        <f>SUM(D88-E88)</f>
        <v>7854306.8500000015</v>
      </c>
      <c r="G88" s="1">
        <f>SUM(F88*0.18)</f>
        <v>1413775.2330000002</v>
      </c>
    </row>
    <row r="89" spans="1:7" x14ac:dyDescent="0.2">
      <c r="A89" s="23" t="s">
        <v>14</v>
      </c>
      <c r="B89" s="4">
        <v>253</v>
      </c>
      <c r="C89" s="4">
        <v>5</v>
      </c>
      <c r="D89" s="5">
        <v>25138351.5</v>
      </c>
      <c r="E89" s="5">
        <v>19161769.699999999</v>
      </c>
      <c r="F89" s="5">
        <f>SUM(D89-E89)</f>
        <v>5976581.8000000007</v>
      </c>
      <c r="G89" s="1">
        <f>SUM(F89*0.325)</f>
        <v>1942389.0850000002</v>
      </c>
    </row>
    <row r="90" spans="1:7" x14ac:dyDescent="0.2">
      <c r="A90" s="27" t="s">
        <v>15</v>
      </c>
      <c r="B90" s="27">
        <f>SUM(B85:B89)</f>
        <v>1665</v>
      </c>
      <c r="C90" s="27">
        <f>SUM(C85:C89)</f>
        <v>293</v>
      </c>
      <c r="D90" s="140">
        <f>SUM(D85:D89)</f>
        <v>106386346.45</v>
      </c>
      <c r="E90" s="140">
        <f>SUM(E85:E89)</f>
        <v>79502148.549999997</v>
      </c>
      <c r="F90" s="140">
        <f>SUM(F85:F89)</f>
        <v>26884197.900000002</v>
      </c>
      <c r="G90" s="140">
        <f>SUM(G85:G89)</f>
        <v>6750024.7229999993</v>
      </c>
    </row>
    <row r="91" spans="1:7" x14ac:dyDescent="0.2">
      <c r="A91" s="29"/>
      <c r="B91" s="29"/>
      <c r="C91" s="29"/>
      <c r="D91" s="48"/>
      <c r="E91" s="48"/>
      <c r="F91" s="48"/>
      <c r="G91" s="48"/>
    </row>
    <row r="92" spans="1:7" ht="13.5" thickBot="1" x14ac:dyDescent="0.25">
      <c r="A92" s="21" t="s">
        <v>29</v>
      </c>
      <c r="B92" s="21"/>
      <c r="C92" s="29"/>
      <c r="D92" s="48"/>
      <c r="E92" s="48"/>
      <c r="F92" s="48"/>
      <c r="G92" s="48"/>
    </row>
    <row r="93" spans="1:7" ht="13.5" thickTop="1" x14ac:dyDescent="0.2">
      <c r="A93" s="30" t="s">
        <v>1</v>
      </c>
      <c r="B93" s="31" t="s">
        <v>2</v>
      </c>
      <c r="C93" s="31" t="s">
        <v>2</v>
      </c>
      <c r="D93" s="49" t="s">
        <v>7</v>
      </c>
      <c r="E93" s="49" t="s">
        <v>7</v>
      </c>
      <c r="F93" s="49" t="s">
        <v>5</v>
      </c>
      <c r="G93" s="50" t="s">
        <v>10</v>
      </c>
    </row>
    <row r="94" spans="1:7" ht="13.5" thickBot="1" x14ac:dyDescent="0.25">
      <c r="A94" s="33" t="s">
        <v>0</v>
      </c>
      <c r="B94" s="34" t="s">
        <v>3</v>
      </c>
      <c r="C94" s="34" t="s">
        <v>4</v>
      </c>
      <c r="D94" s="51" t="s">
        <v>8</v>
      </c>
      <c r="E94" s="51" t="s">
        <v>9</v>
      </c>
      <c r="F94" s="51" t="s">
        <v>6</v>
      </c>
      <c r="G94" s="52" t="s">
        <v>11</v>
      </c>
    </row>
    <row r="95" spans="1:7" ht="13.5" thickTop="1" x14ac:dyDescent="0.2">
      <c r="A95" s="23" t="s">
        <v>12</v>
      </c>
      <c r="B95" s="4">
        <v>27</v>
      </c>
      <c r="C95" s="4">
        <v>7</v>
      </c>
      <c r="D95" s="5">
        <v>890846</v>
      </c>
      <c r="E95" s="5">
        <v>653299.94999999995</v>
      </c>
      <c r="F95" s="5">
        <f>SUM(D95-E95)</f>
        <v>237546.05000000005</v>
      </c>
      <c r="G95" s="5">
        <f>SUM(F95*0.26)</f>
        <v>61761.973000000013</v>
      </c>
    </row>
    <row r="96" spans="1:7" x14ac:dyDescent="0.2">
      <c r="A96" s="23" t="s">
        <v>13</v>
      </c>
      <c r="B96" s="4">
        <v>9</v>
      </c>
      <c r="C96" s="4">
        <v>3</v>
      </c>
      <c r="D96" s="5">
        <v>164375</v>
      </c>
      <c r="E96" s="5">
        <v>110960.65</v>
      </c>
      <c r="F96" s="5">
        <f>SUM(D96-E96)</f>
        <v>53414.350000000006</v>
      </c>
      <c r="G96" s="5">
        <f>SUM(F96*0.26)</f>
        <v>13887.731000000002</v>
      </c>
    </row>
    <row r="97" spans="1:7" x14ac:dyDescent="0.2">
      <c r="A97" s="23" t="s">
        <v>14</v>
      </c>
      <c r="B97" s="4">
        <v>128</v>
      </c>
      <c r="C97" s="4">
        <v>3</v>
      </c>
      <c r="D97" s="5">
        <v>7717922</v>
      </c>
      <c r="E97" s="5">
        <v>5730714.5499999998</v>
      </c>
      <c r="F97" s="5">
        <f>SUM(D97-E97)</f>
        <v>1987207.4500000002</v>
      </c>
      <c r="G97" s="5">
        <f>SUM(F97*0.325)</f>
        <v>645842.42125000013</v>
      </c>
    </row>
    <row r="98" spans="1:7" x14ac:dyDescent="0.2">
      <c r="A98" s="27" t="s">
        <v>15</v>
      </c>
      <c r="B98" s="27">
        <f t="shared" ref="B98:G98" si="15">SUM(B95:B97)</f>
        <v>164</v>
      </c>
      <c r="C98" s="27">
        <f t="shared" si="15"/>
        <v>13</v>
      </c>
      <c r="D98" s="46">
        <f t="shared" si="15"/>
        <v>8773143</v>
      </c>
      <c r="E98" s="46">
        <f t="shared" si="15"/>
        <v>6494975.1499999994</v>
      </c>
      <c r="F98" s="46">
        <f t="shared" si="15"/>
        <v>2278167.85</v>
      </c>
      <c r="G98" s="46">
        <f t="shared" si="15"/>
        <v>721492.12525000016</v>
      </c>
    </row>
    <row r="99" spans="1:7" x14ac:dyDescent="0.2">
      <c r="A99" s="29"/>
      <c r="B99" s="29"/>
      <c r="C99" s="29"/>
      <c r="D99" s="48"/>
      <c r="E99" s="48"/>
      <c r="F99" s="48"/>
      <c r="G99" s="48"/>
    </row>
    <row r="100" spans="1:7" ht="13.5" thickBot="1" x14ac:dyDescent="0.25">
      <c r="A100" s="21" t="s">
        <v>30</v>
      </c>
      <c r="B100" s="21"/>
      <c r="C100" s="29"/>
      <c r="D100" s="48"/>
      <c r="E100" s="48"/>
      <c r="F100" s="48"/>
      <c r="G100" s="48"/>
    </row>
    <row r="101" spans="1:7" ht="13.5" thickTop="1" x14ac:dyDescent="0.2">
      <c r="A101" s="30" t="s">
        <v>1</v>
      </c>
      <c r="B101" s="31" t="s">
        <v>2</v>
      </c>
      <c r="C101" s="31" t="s">
        <v>2</v>
      </c>
      <c r="D101" s="49" t="s">
        <v>7</v>
      </c>
      <c r="E101" s="49" t="s">
        <v>7</v>
      </c>
      <c r="F101" s="49" t="s">
        <v>5</v>
      </c>
      <c r="G101" s="50" t="s">
        <v>10</v>
      </c>
    </row>
    <row r="102" spans="1:7" ht="13.5" thickBot="1" x14ac:dyDescent="0.25">
      <c r="A102" s="33" t="s">
        <v>0</v>
      </c>
      <c r="B102" s="34" t="s">
        <v>3</v>
      </c>
      <c r="C102" s="34" t="s">
        <v>4</v>
      </c>
      <c r="D102" s="51" t="s">
        <v>8</v>
      </c>
      <c r="E102" s="51" t="s">
        <v>9</v>
      </c>
      <c r="F102" s="51" t="s">
        <v>6</v>
      </c>
      <c r="G102" s="52" t="s">
        <v>11</v>
      </c>
    </row>
    <row r="103" spans="1:7" ht="13.5" thickTop="1" x14ac:dyDescent="0.2">
      <c r="A103" s="23" t="s">
        <v>12</v>
      </c>
      <c r="B103" s="4">
        <v>123</v>
      </c>
      <c r="C103" s="4">
        <v>37</v>
      </c>
      <c r="D103" s="5">
        <v>3628608.75</v>
      </c>
      <c r="E103" s="5">
        <v>2629338.2999999998</v>
      </c>
      <c r="F103" s="5">
        <f>SUM(D103-E103)</f>
        <v>999270.45000000019</v>
      </c>
      <c r="G103" s="5">
        <f>SUM(F103*0.26)</f>
        <v>259810.31700000007</v>
      </c>
    </row>
    <row r="104" spans="1:7" x14ac:dyDescent="0.2">
      <c r="A104" s="23" t="s">
        <v>13</v>
      </c>
      <c r="B104" s="4">
        <v>24</v>
      </c>
      <c r="C104" s="4">
        <v>8</v>
      </c>
      <c r="D104" s="5">
        <v>572648</v>
      </c>
      <c r="E104" s="5">
        <v>436861.7</v>
      </c>
      <c r="F104" s="5">
        <f>SUM(D104-E104)</f>
        <v>135786.29999999999</v>
      </c>
      <c r="G104" s="5">
        <f>SUM(F104*0.26)</f>
        <v>35304.437999999995</v>
      </c>
    </row>
    <row r="105" spans="1:7" x14ac:dyDescent="0.2">
      <c r="A105" s="23" t="s">
        <v>16</v>
      </c>
      <c r="B105" s="4">
        <v>7</v>
      </c>
      <c r="C105" s="4">
        <v>1</v>
      </c>
      <c r="D105" s="5">
        <v>213693.05</v>
      </c>
      <c r="E105" s="5">
        <v>154490.5</v>
      </c>
      <c r="F105" s="5">
        <f>SUM(D105-E105)</f>
        <v>59202.549999999988</v>
      </c>
      <c r="G105" s="5">
        <f>SUM(F105*0.26)</f>
        <v>15392.662999999997</v>
      </c>
    </row>
    <row r="106" spans="1:7" x14ac:dyDescent="0.2">
      <c r="A106" s="23" t="s">
        <v>17</v>
      </c>
      <c r="B106" s="4">
        <v>41</v>
      </c>
      <c r="C106" s="4">
        <v>1</v>
      </c>
      <c r="D106" s="5">
        <v>1711939.6</v>
      </c>
      <c r="E106" s="5">
        <v>1309105.3500000001</v>
      </c>
      <c r="F106" s="5">
        <f>SUM(D106-E106)</f>
        <v>402834.25</v>
      </c>
      <c r="G106" s="5">
        <f>SUM(F106*0.18)</f>
        <v>72510.164999999994</v>
      </c>
    </row>
    <row r="107" spans="1:7" x14ac:dyDescent="0.2">
      <c r="A107" s="23" t="s">
        <v>14</v>
      </c>
      <c r="B107" s="4">
        <v>520</v>
      </c>
      <c r="C107" s="4">
        <v>12</v>
      </c>
      <c r="D107" s="5">
        <v>36883268.149999999</v>
      </c>
      <c r="E107" s="5">
        <v>27914549.149999999</v>
      </c>
      <c r="F107" s="5">
        <f>SUM(D107-E107)</f>
        <v>8968719</v>
      </c>
      <c r="G107" s="5">
        <f>SUM(F107*0.325)</f>
        <v>2914833.6750000003</v>
      </c>
    </row>
    <row r="108" spans="1:7" x14ac:dyDescent="0.2">
      <c r="A108" s="27" t="s">
        <v>15</v>
      </c>
      <c r="B108" s="27">
        <f t="shared" ref="B108:G108" si="16">SUM(B103:B107)</f>
        <v>715</v>
      </c>
      <c r="C108" s="27">
        <f t="shared" si="16"/>
        <v>59</v>
      </c>
      <c r="D108" s="46">
        <f t="shared" si="16"/>
        <v>43010157.549999997</v>
      </c>
      <c r="E108" s="46">
        <f t="shared" si="16"/>
        <v>32444345</v>
      </c>
      <c r="F108" s="46">
        <f t="shared" si="16"/>
        <v>10565812.550000001</v>
      </c>
      <c r="G108" s="46">
        <f t="shared" si="16"/>
        <v>3297851.2580000004</v>
      </c>
    </row>
    <row r="109" spans="1:7" x14ac:dyDescent="0.2">
      <c r="A109" s="29"/>
      <c r="B109" s="29"/>
      <c r="C109" s="29"/>
      <c r="D109" s="48"/>
      <c r="E109" s="48"/>
      <c r="F109" s="48"/>
      <c r="G109" s="48"/>
    </row>
    <row r="110" spans="1:7" ht="13.5" thickBot="1" x14ac:dyDescent="0.25">
      <c r="A110" s="21" t="s">
        <v>31</v>
      </c>
      <c r="B110" s="21"/>
      <c r="C110" s="29"/>
      <c r="D110" s="48"/>
      <c r="E110" s="48"/>
      <c r="F110" s="48"/>
      <c r="G110" s="48"/>
    </row>
    <row r="111" spans="1:7" ht="13.5" thickTop="1" x14ac:dyDescent="0.2">
      <c r="A111" s="30" t="s">
        <v>1</v>
      </c>
      <c r="B111" s="31" t="s">
        <v>2</v>
      </c>
      <c r="C111" s="31" t="s">
        <v>2</v>
      </c>
      <c r="D111" s="49" t="s">
        <v>7</v>
      </c>
      <c r="E111" s="49" t="s">
        <v>7</v>
      </c>
      <c r="F111" s="49" t="s">
        <v>5</v>
      </c>
      <c r="G111" s="50" t="s">
        <v>10</v>
      </c>
    </row>
    <row r="112" spans="1:7" ht="13.5" thickBot="1" x14ac:dyDescent="0.25">
      <c r="A112" s="33" t="s">
        <v>0</v>
      </c>
      <c r="B112" s="34" t="s">
        <v>3</v>
      </c>
      <c r="C112" s="34" t="s">
        <v>4</v>
      </c>
      <c r="D112" s="51" t="s">
        <v>8</v>
      </c>
      <c r="E112" s="51" t="s">
        <v>9</v>
      </c>
      <c r="F112" s="51" t="s">
        <v>6</v>
      </c>
      <c r="G112" s="52" t="s">
        <v>11</v>
      </c>
    </row>
    <row r="113" spans="1:7" ht="13.5" thickTop="1" x14ac:dyDescent="0.2">
      <c r="A113" s="23" t="s">
        <v>12</v>
      </c>
      <c r="B113" s="4">
        <v>6</v>
      </c>
      <c r="C113" s="4">
        <v>2</v>
      </c>
      <c r="D113" s="5">
        <v>108596.1</v>
      </c>
      <c r="E113" s="5">
        <v>76376.600000000006</v>
      </c>
      <c r="F113" s="5">
        <f>SUM(D113-E113)</f>
        <v>32219.5</v>
      </c>
      <c r="G113" s="5">
        <f>SUM(F113*0.26)</f>
        <v>8377.07</v>
      </c>
    </row>
    <row r="114" spans="1:7" x14ac:dyDescent="0.2">
      <c r="A114" s="23" t="s">
        <v>14</v>
      </c>
      <c r="B114" s="4">
        <v>182</v>
      </c>
      <c r="C114" s="4">
        <v>6</v>
      </c>
      <c r="D114" s="5">
        <v>13279856.300000001</v>
      </c>
      <c r="E114" s="5">
        <v>10054158.699999999</v>
      </c>
      <c r="F114" s="5">
        <f>SUM(D114-E114)</f>
        <v>3225697.6000000015</v>
      </c>
      <c r="G114" s="5">
        <f>SUM(F114*0.325)</f>
        <v>1048351.7200000006</v>
      </c>
    </row>
    <row r="115" spans="1:7" x14ac:dyDescent="0.2">
      <c r="A115" s="27" t="s">
        <v>15</v>
      </c>
      <c r="B115" s="27">
        <f t="shared" ref="B115:G115" si="17">SUM(B113:B114)</f>
        <v>188</v>
      </c>
      <c r="C115" s="27">
        <f t="shared" si="17"/>
        <v>8</v>
      </c>
      <c r="D115" s="46">
        <f t="shared" si="17"/>
        <v>13388452.4</v>
      </c>
      <c r="E115" s="46">
        <f t="shared" si="17"/>
        <v>10130535.299999999</v>
      </c>
      <c r="F115" s="46">
        <f t="shared" si="17"/>
        <v>3257917.1000000015</v>
      </c>
      <c r="G115" s="46">
        <f t="shared" si="17"/>
        <v>1056728.7900000005</v>
      </c>
    </row>
    <row r="116" spans="1:7" x14ac:dyDescent="0.2">
      <c r="A116" s="23"/>
      <c r="B116" s="23"/>
      <c r="C116" s="23"/>
      <c r="D116" s="48"/>
      <c r="E116" s="48"/>
      <c r="F116" s="48"/>
      <c r="G116" s="48"/>
    </row>
    <row r="117" spans="1:7" x14ac:dyDescent="0.2">
      <c r="A117" s="23"/>
      <c r="B117" s="23"/>
      <c r="C117" s="23"/>
      <c r="D117" s="48"/>
      <c r="E117" s="48"/>
      <c r="F117" s="48"/>
      <c r="G117" s="48"/>
    </row>
    <row r="118" spans="1:7" ht="13.5" thickBot="1" x14ac:dyDescent="0.25">
      <c r="A118" s="21" t="s">
        <v>32</v>
      </c>
      <c r="B118" s="21"/>
      <c r="C118" s="29"/>
      <c r="D118" s="48"/>
      <c r="E118" s="48"/>
      <c r="F118" s="48"/>
      <c r="G118" s="48"/>
    </row>
    <row r="119" spans="1:7" ht="13.5" thickTop="1" x14ac:dyDescent="0.2">
      <c r="A119" s="30" t="s">
        <v>1</v>
      </c>
      <c r="B119" s="31" t="s">
        <v>2</v>
      </c>
      <c r="C119" s="31" t="s">
        <v>2</v>
      </c>
      <c r="D119" s="49" t="s">
        <v>7</v>
      </c>
      <c r="E119" s="49" t="s">
        <v>7</v>
      </c>
      <c r="F119" s="49" t="s">
        <v>5</v>
      </c>
      <c r="G119" s="50" t="s">
        <v>10</v>
      </c>
    </row>
    <row r="120" spans="1:7" ht="13.5" thickBot="1" x14ac:dyDescent="0.25">
      <c r="A120" s="33" t="s">
        <v>0</v>
      </c>
      <c r="B120" s="34" t="s">
        <v>3</v>
      </c>
      <c r="C120" s="34" t="s">
        <v>4</v>
      </c>
      <c r="D120" s="51" t="s">
        <v>8</v>
      </c>
      <c r="E120" s="51" t="s">
        <v>9</v>
      </c>
      <c r="F120" s="51" t="s">
        <v>6</v>
      </c>
      <c r="G120" s="52" t="s">
        <v>11</v>
      </c>
    </row>
    <row r="121" spans="1:7" ht="13.5" thickTop="1" x14ac:dyDescent="0.2">
      <c r="A121" s="23" t="s">
        <v>12</v>
      </c>
      <c r="B121" s="4">
        <v>472</v>
      </c>
      <c r="C121" s="4">
        <v>150</v>
      </c>
      <c r="D121" s="5">
        <v>17555107.399999999</v>
      </c>
      <c r="E121" s="5">
        <v>12609396.699999999</v>
      </c>
      <c r="F121" s="5">
        <f>SUM(D121-E121)</f>
        <v>4945710.6999999993</v>
      </c>
      <c r="G121" s="5">
        <f>SUM(F121*0.26)</f>
        <v>1285884.7819999999</v>
      </c>
    </row>
    <row r="122" spans="1:7" x14ac:dyDescent="0.2">
      <c r="A122" s="23" t="s">
        <v>13</v>
      </c>
      <c r="B122" s="4">
        <v>157</v>
      </c>
      <c r="C122" s="4">
        <v>53</v>
      </c>
      <c r="D122" s="5">
        <v>4364726.8</v>
      </c>
      <c r="E122" s="5">
        <v>3120949.3</v>
      </c>
      <c r="F122" s="5">
        <f>SUM(D122-E122)</f>
        <v>1243777.5</v>
      </c>
      <c r="G122" s="5">
        <f>SUM(F122*0.26)</f>
        <v>323382.15000000002</v>
      </c>
    </row>
    <row r="123" spans="1:7" x14ac:dyDescent="0.2">
      <c r="A123" s="23" t="s">
        <v>14</v>
      </c>
      <c r="B123" s="4">
        <v>216</v>
      </c>
      <c r="C123" s="4">
        <v>5</v>
      </c>
      <c r="D123" s="5">
        <v>15798973.15</v>
      </c>
      <c r="E123" s="5">
        <v>11932722.15</v>
      </c>
      <c r="F123" s="5">
        <f>SUM(D123-E123)</f>
        <v>3866251</v>
      </c>
      <c r="G123" s="5">
        <f>SUM(F123*0.325)</f>
        <v>1256531.575</v>
      </c>
    </row>
    <row r="124" spans="1:7" x14ac:dyDescent="0.2">
      <c r="A124" s="27" t="s">
        <v>15</v>
      </c>
      <c r="B124" s="27">
        <f t="shared" ref="B124:G124" si="18">SUM(B121:B123)</f>
        <v>845</v>
      </c>
      <c r="C124" s="27">
        <f t="shared" si="18"/>
        <v>208</v>
      </c>
      <c r="D124" s="46">
        <f t="shared" si="18"/>
        <v>37718807.350000001</v>
      </c>
      <c r="E124" s="46">
        <f t="shared" si="18"/>
        <v>27663068.149999999</v>
      </c>
      <c r="F124" s="46">
        <f t="shared" si="18"/>
        <v>10055739.199999999</v>
      </c>
      <c r="G124" s="46">
        <f t="shared" si="18"/>
        <v>2865798.5070000002</v>
      </c>
    </row>
    <row r="125" spans="1:7" x14ac:dyDescent="0.2">
      <c r="A125" s="29"/>
      <c r="B125" s="29"/>
      <c r="C125" s="29"/>
      <c r="D125" s="48"/>
      <c r="E125" s="48"/>
      <c r="F125" s="48"/>
      <c r="G125" s="48"/>
    </row>
    <row r="126" spans="1:7" ht="13.5" thickBot="1" x14ac:dyDescent="0.25">
      <c r="A126" s="21" t="s">
        <v>33</v>
      </c>
      <c r="B126" s="21"/>
      <c r="C126" s="29"/>
      <c r="D126" s="48"/>
      <c r="E126" s="48"/>
      <c r="F126" s="48"/>
      <c r="G126" s="48"/>
    </row>
    <row r="127" spans="1:7" ht="13.5" thickTop="1" x14ac:dyDescent="0.2">
      <c r="A127" s="30" t="s">
        <v>1</v>
      </c>
      <c r="B127" s="31" t="s">
        <v>2</v>
      </c>
      <c r="C127" s="31" t="s">
        <v>2</v>
      </c>
      <c r="D127" s="49" t="s">
        <v>7</v>
      </c>
      <c r="E127" s="49" t="s">
        <v>7</v>
      </c>
      <c r="F127" s="49" t="s">
        <v>5</v>
      </c>
      <c r="G127" s="50" t="s">
        <v>10</v>
      </c>
    </row>
    <row r="128" spans="1:7" ht="13.5" thickBot="1" x14ac:dyDescent="0.25">
      <c r="A128" s="33" t="s">
        <v>0</v>
      </c>
      <c r="B128" s="34" t="s">
        <v>3</v>
      </c>
      <c r="C128" s="34" t="s">
        <v>4</v>
      </c>
      <c r="D128" s="51" t="s">
        <v>8</v>
      </c>
      <c r="E128" s="51" t="s">
        <v>9</v>
      </c>
      <c r="F128" s="51" t="s">
        <v>6</v>
      </c>
      <c r="G128" s="52" t="s">
        <v>11</v>
      </c>
    </row>
    <row r="129" spans="1:7" ht="13.5" thickTop="1" x14ac:dyDescent="0.2">
      <c r="A129" s="23" t="s">
        <v>12</v>
      </c>
      <c r="B129" s="4">
        <v>46</v>
      </c>
      <c r="C129" s="4">
        <v>14</v>
      </c>
      <c r="D129" s="5">
        <v>1730166</v>
      </c>
      <c r="E129" s="5">
        <v>1239303.2</v>
      </c>
      <c r="F129" s="5">
        <f>SUM(D129-E129)</f>
        <v>490862.80000000005</v>
      </c>
      <c r="G129" s="5">
        <f>SUM(F129*0.26)</f>
        <v>127624.32800000002</v>
      </c>
    </row>
    <row r="130" spans="1:7" x14ac:dyDescent="0.2">
      <c r="A130" s="23" t="s">
        <v>13</v>
      </c>
      <c r="B130" s="4">
        <v>30</v>
      </c>
      <c r="C130" s="4">
        <v>10</v>
      </c>
      <c r="D130" s="5">
        <v>1224872</v>
      </c>
      <c r="E130" s="5">
        <v>916792.65</v>
      </c>
      <c r="F130" s="5">
        <f>SUM(D130-E130)</f>
        <v>308079.34999999998</v>
      </c>
      <c r="G130" s="5">
        <f>SUM(F130*0.26)</f>
        <v>80100.630999999994</v>
      </c>
    </row>
    <row r="131" spans="1:7" x14ac:dyDescent="0.2">
      <c r="A131" s="23" t="s">
        <v>14</v>
      </c>
      <c r="B131" s="4">
        <v>49</v>
      </c>
      <c r="C131" s="4">
        <v>1</v>
      </c>
      <c r="D131" s="5">
        <v>6191516</v>
      </c>
      <c r="E131" s="5">
        <v>4712929.3</v>
      </c>
      <c r="F131" s="5">
        <f>SUM(D131-E131)</f>
        <v>1478586.7000000002</v>
      </c>
      <c r="G131" s="5">
        <f>SUM(F131*0.325)</f>
        <v>480540.67750000005</v>
      </c>
    </row>
    <row r="132" spans="1:7" x14ac:dyDescent="0.2">
      <c r="A132" s="27" t="s">
        <v>15</v>
      </c>
      <c r="B132" s="27">
        <f t="shared" ref="B132:G132" si="19">SUM(B129:B131)</f>
        <v>125</v>
      </c>
      <c r="C132" s="27">
        <f t="shared" si="19"/>
        <v>25</v>
      </c>
      <c r="D132" s="46">
        <f t="shared" si="19"/>
        <v>9146554</v>
      </c>
      <c r="E132" s="46">
        <f t="shared" si="19"/>
        <v>6869025.1500000004</v>
      </c>
      <c r="F132" s="46">
        <f t="shared" si="19"/>
        <v>2277528.85</v>
      </c>
      <c r="G132" s="46">
        <f t="shared" si="19"/>
        <v>688265.63650000002</v>
      </c>
    </row>
    <row r="133" spans="1:7" x14ac:dyDescent="0.2">
      <c r="A133" s="29"/>
      <c r="B133" s="29"/>
      <c r="C133" s="29"/>
      <c r="D133" s="48"/>
      <c r="E133" s="48"/>
      <c r="F133" s="48"/>
      <c r="G133" s="48"/>
    </row>
    <row r="134" spans="1:7" ht="13.5" thickBot="1" x14ac:dyDescent="0.25">
      <c r="A134" s="21" t="s">
        <v>34</v>
      </c>
      <c r="B134" s="21"/>
      <c r="C134" s="29"/>
      <c r="D134" s="48"/>
      <c r="E134" s="48"/>
      <c r="F134" s="48"/>
      <c r="G134" s="48"/>
    </row>
    <row r="135" spans="1:7" ht="13.5" thickTop="1" x14ac:dyDescent="0.2">
      <c r="A135" s="30" t="s">
        <v>1</v>
      </c>
      <c r="B135" s="31" t="s">
        <v>2</v>
      </c>
      <c r="C135" s="31" t="s">
        <v>2</v>
      </c>
      <c r="D135" s="49" t="s">
        <v>7</v>
      </c>
      <c r="E135" s="49" t="s">
        <v>7</v>
      </c>
      <c r="F135" s="49" t="s">
        <v>5</v>
      </c>
      <c r="G135" s="50" t="s">
        <v>10</v>
      </c>
    </row>
    <row r="136" spans="1:7" ht="13.5" thickBot="1" x14ac:dyDescent="0.25">
      <c r="A136" s="33" t="s">
        <v>0</v>
      </c>
      <c r="B136" s="34" t="s">
        <v>3</v>
      </c>
      <c r="C136" s="34" t="s">
        <v>4</v>
      </c>
      <c r="D136" s="51" t="s">
        <v>8</v>
      </c>
      <c r="E136" s="51" t="s">
        <v>9</v>
      </c>
      <c r="F136" s="51" t="s">
        <v>6</v>
      </c>
      <c r="G136" s="52" t="s">
        <v>11</v>
      </c>
    </row>
    <row r="137" spans="1:7" ht="13.5" thickTop="1" x14ac:dyDescent="0.2">
      <c r="A137" s="23" t="s">
        <v>12</v>
      </c>
      <c r="B137" s="4">
        <v>39</v>
      </c>
      <c r="C137" s="4">
        <v>11</v>
      </c>
      <c r="D137" s="5">
        <v>1781848.1</v>
      </c>
      <c r="E137" s="5">
        <v>1291472.45</v>
      </c>
      <c r="F137" s="5">
        <f>SUM(D137-E137)</f>
        <v>490375.65000000014</v>
      </c>
      <c r="G137" s="5">
        <f>SUM(F137*0.26)</f>
        <v>127497.66900000004</v>
      </c>
    </row>
    <row r="138" spans="1:7" x14ac:dyDescent="0.2">
      <c r="A138" s="23" t="s">
        <v>13</v>
      </c>
      <c r="B138" s="4">
        <v>19</v>
      </c>
      <c r="C138" s="4">
        <v>5</v>
      </c>
      <c r="D138" s="5">
        <v>430077.05</v>
      </c>
      <c r="E138" s="5">
        <v>323257.05</v>
      </c>
      <c r="F138" s="5">
        <f>SUM(D138-E138)</f>
        <v>106820</v>
      </c>
      <c r="G138" s="5">
        <f>SUM(F138*0.26)</f>
        <v>27773.200000000001</v>
      </c>
    </row>
    <row r="139" spans="1:7" x14ac:dyDescent="0.2">
      <c r="A139" s="23" t="s">
        <v>14</v>
      </c>
      <c r="B139" s="4">
        <v>110</v>
      </c>
      <c r="C139" s="4">
        <v>5</v>
      </c>
      <c r="D139" s="5">
        <v>5783132.4000000004</v>
      </c>
      <c r="E139" s="5">
        <v>4238063.4000000004</v>
      </c>
      <c r="F139" s="5">
        <f>SUM(D139-E139)</f>
        <v>1545069</v>
      </c>
      <c r="G139" s="5">
        <f>SUM(F139*0.325)</f>
        <v>502147.42499999999</v>
      </c>
    </row>
    <row r="140" spans="1:7" x14ac:dyDescent="0.2">
      <c r="A140" s="27" t="s">
        <v>15</v>
      </c>
      <c r="B140" s="27">
        <f t="shared" ref="B140:G140" si="20">SUM(B137:B139)</f>
        <v>168</v>
      </c>
      <c r="C140" s="27">
        <f t="shared" si="20"/>
        <v>21</v>
      </c>
      <c r="D140" s="46">
        <f t="shared" si="20"/>
        <v>7995057.5500000007</v>
      </c>
      <c r="E140" s="46">
        <f t="shared" si="20"/>
        <v>5852792.9000000004</v>
      </c>
      <c r="F140" s="46">
        <f t="shared" si="20"/>
        <v>2142264.6500000004</v>
      </c>
      <c r="G140" s="46">
        <f t="shared" si="20"/>
        <v>657418.29399999999</v>
      </c>
    </row>
    <row r="141" spans="1:7" x14ac:dyDescent="0.2">
      <c r="A141" s="29"/>
      <c r="B141" s="29"/>
      <c r="C141" s="29"/>
      <c r="D141" s="48"/>
      <c r="E141" s="48"/>
      <c r="F141" s="48"/>
      <c r="G141" s="48"/>
    </row>
    <row r="142" spans="1:7" ht="13.5" thickBot="1" x14ac:dyDescent="0.25">
      <c r="A142" s="21" t="s">
        <v>35</v>
      </c>
      <c r="B142" s="21"/>
      <c r="C142" s="29"/>
      <c r="D142" s="48"/>
      <c r="E142" s="48"/>
      <c r="F142" s="48"/>
      <c r="G142" s="48"/>
    </row>
    <row r="143" spans="1:7" ht="13.5" thickTop="1" x14ac:dyDescent="0.2">
      <c r="A143" s="30" t="s">
        <v>1</v>
      </c>
      <c r="B143" s="31" t="s">
        <v>2</v>
      </c>
      <c r="C143" s="31" t="s">
        <v>2</v>
      </c>
      <c r="D143" s="49" t="s">
        <v>7</v>
      </c>
      <c r="E143" s="49" t="s">
        <v>7</v>
      </c>
      <c r="F143" s="49" t="s">
        <v>5</v>
      </c>
      <c r="G143" s="50" t="s">
        <v>10</v>
      </c>
    </row>
    <row r="144" spans="1:7" ht="13.5" thickBot="1" x14ac:dyDescent="0.25">
      <c r="A144" s="33" t="s">
        <v>0</v>
      </c>
      <c r="B144" s="34" t="s">
        <v>3</v>
      </c>
      <c r="C144" s="34" t="s">
        <v>4</v>
      </c>
      <c r="D144" s="51" t="s">
        <v>8</v>
      </c>
      <c r="E144" s="51" t="s">
        <v>9</v>
      </c>
      <c r="F144" s="51" t="s">
        <v>6</v>
      </c>
      <c r="G144" s="52" t="s">
        <v>11</v>
      </c>
    </row>
    <row r="145" spans="1:7" ht="13.5" thickTop="1" x14ac:dyDescent="0.2">
      <c r="A145" s="23" t="s">
        <v>13</v>
      </c>
      <c r="B145" s="4">
        <v>3</v>
      </c>
      <c r="C145" s="4">
        <v>1</v>
      </c>
      <c r="D145" s="5">
        <v>220399</v>
      </c>
      <c r="E145" s="5">
        <v>171515.75</v>
      </c>
      <c r="F145" s="5">
        <f>SUM(D145-E145)</f>
        <v>48883.25</v>
      </c>
      <c r="G145" s="5">
        <f>SUM(F145*0.26)</f>
        <v>12709.645</v>
      </c>
    </row>
    <row r="146" spans="1:7" x14ac:dyDescent="0.2">
      <c r="A146" s="23" t="s">
        <v>14</v>
      </c>
      <c r="B146" s="4">
        <v>75</v>
      </c>
      <c r="C146" s="4">
        <v>2</v>
      </c>
      <c r="D146" s="5">
        <v>4123875.9</v>
      </c>
      <c r="E146" s="5">
        <v>3076486.4</v>
      </c>
      <c r="F146" s="5">
        <f>SUM(D146-E146)</f>
        <v>1047389.5</v>
      </c>
      <c r="G146" s="5">
        <f>SUM(F146*0.325)</f>
        <v>340401.58750000002</v>
      </c>
    </row>
    <row r="147" spans="1:7" x14ac:dyDescent="0.2">
      <c r="A147" s="27" t="s">
        <v>15</v>
      </c>
      <c r="B147" s="27">
        <f t="shared" ref="B147:G147" si="21">SUM(B145:B146)</f>
        <v>78</v>
      </c>
      <c r="C147" s="27">
        <f t="shared" si="21"/>
        <v>3</v>
      </c>
      <c r="D147" s="46">
        <f t="shared" si="21"/>
        <v>4344274.9000000004</v>
      </c>
      <c r="E147" s="46">
        <f t="shared" si="21"/>
        <v>3248002.15</v>
      </c>
      <c r="F147" s="46">
        <f t="shared" si="21"/>
        <v>1096272.75</v>
      </c>
      <c r="G147" s="46">
        <f t="shared" si="21"/>
        <v>353111.23250000004</v>
      </c>
    </row>
    <row r="148" spans="1:7" x14ac:dyDescent="0.2">
      <c r="A148" s="29"/>
      <c r="B148" s="29"/>
      <c r="C148" s="29"/>
      <c r="D148" s="48"/>
      <c r="E148" s="48"/>
      <c r="F148" s="48"/>
      <c r="G148" s="48"/>
    </row>
    <row r="149" spans="1:7" ht="13.5" thickBot="1" x14ac:dyDescent="0.25">
      <c r="A149" s="21" t="s">
        <v>36</v>
      </c>
      <c r="B149" s="21"/>
      <c r="C149" s="29"/>
      <c r="D149" s="48"/>
      <c r="E149" s="48"/>
      <c r="F149" s="48"/>
      <c r="G149" s="48"/>
    </row>
    <row r="150" spans="1:7" ht="13.5" thickTop="1" x14ac:dyDescent="0.2">
      <c r="A150" s="30" t="s">
        <v>1</v>
      </c>
      <c r="B150" s="31" t="s">
        <v>2</v>
      </c>
      <c r="C150" s="31" t="s">
        <v>2</v>
      </c>
      <c r="D150" s="49" t="s">
        <v>7</v>
      </c>
      <c r="E150" s="49" t="s">
        <v>7</v>
      </c>
      <c r="F150" s="49" t="s">
        <v>5</v>
      </c>
      <c r="G150" s="50" t="s">
        <v>10</v>
      </c>
    </row>
    <row r="151" spans="1:7" ht="13.5" thickBot="1" x14ac:dyDescent="0.25">
      <c r="A151" s="33" t="s">
        <v>0</v>
      </c>
      <c r="B151" s="34" t="s">
        <v>3</v>
      </c>
      <c r="C151" s="34" t="s">
        <v>4</v>
      </c>
      <c r="D151" s="51" t="s">
        <v>8</v>
      </c>
      <c r="E151" s="51" t="s">
        <v>9</v>
      </c>
      <c r="F151" s="51" t="s">
        <v>6</v>
      </c>
      <c r="G151" s="52" t="s">
        <v>11</v>
      </c>
    </row>
    <row r="152" spans="1:7" ht="13.5" thickTop="1" x14ac:dyDescent="0.2">
      <c r="A152" s="23" t="s">
        <v>12</v>
      </c>
      <c r="B152" s="4">
        <v>78</v>
      </c>
      <c r="C152" s="4">
        <v>23</v>
      </c>
      <c r="D152" s="5">
        <v>2624129.0499999998</v>
      </c>
      <c r="E152" s="5">
        <v>1882955.75</v>
      </c>
      <c r="F152" s="5">
        <f>SUM(D152-E152)</f>
        <v>741173.29999999981</v>
      </c>
      <c r="G152" s="5">
        <f>SUM(F152*0.26)</f>
        <v>192705.05799999996</v>
      </c>
    </row>
    <row r="153" spans="1:7" x14ac:dyDescent="0.2">
      <c r="A153" s="23" t="s">
        <v>13</v>
      </c>
      <c r="B153" s="4">
        <v>93</v>
      </c>
      <c r="C153" s="4">
        <v>30</v>
      </c>
      <c r="D153" s="5">
        <v>3670861.4</v>
      </c>
      <c r="E153" s="5">
        <v>2640304.15</v>
      </c>
      <c r="F153" s="5">
        <f>SUM(D153-E153)</f>
        <v>1030557.25</v>
      </c>
      <c r="G153" s="5">
        <f t="shared" ref="G153" si="22">SUM(F153*0.26)</f>
        <v>267944.88500000001</v>
      </c>
    </row>
    <row r="154" spans="1:7" x14ac:dyDescent="0.2">
      <c r="A154" s="23" t="s">
        <v>17</v>
      </c>
      <c r="B154" s="4">
        <v>160</v>
      </c>
      <c r="C154" s="4">
        <v>2</v>
      </c>
      <c r="D154" s="5">
        <v>11003891.9</v>
      </c>
      <c r="E154" s="5">
        <v>8427774.3499999996</v>
      </c>
      <c r="F154" s="5">
        <f>SUM(D154-E154)</f>
        <v>2576117.5500000007</v>
      </c>
      <c r="G154" s="5">
        <f>SUM(F154*0.18)</f>
        <v>463701.1590000001</v>
      </c>
    </row>
    <row r="155" spans="1:7" x14ac:dyDescent="0.2">
      <c r="A155" s="23" t="s">
        <v>14</v>
      </c>
      <c r="B155" s="4">
        <v>101</v>
      </c>
      <c r="C155" s="4">
        <v>2</v>
      </c>
      <c r="D155" s="5">
        <v>6789176.0999999996</v>
      </c>
      <c r="E155" s="5">
        <v>4925072.2</v>
      </c>
      <c r="F155" s="5">
        <f>SUM(D155-E155)</f>
        <v>1864103.8999999994</v>
      </c>
      <c r="G155" s="5">
        <f>SUM(F155*0.325)</f>
        <v>605833.76749999984</v>
      </c>
    </row>
    <row r="156" spans="1:7" x14ac:dyDescent="0.2">
      <c r="A156" s="27" t="s">
        <v>15</v>
      </c>
      <c r="B156" s="27">
        <f t="shared" ref="B156:G156" si="23">SUM(B152:B155)</f>
        <v>432</v>
      </c>
      <c r="C156" s="27">
        <f t="shared" si="23"/>
        <v>57</v>
      </c>
      <c r="D156" s="46">
        <f t="shared" si="23"/>
        <v>24088058.450000003</v>
      </c>
      <c r="E156" s="46">
        <f t="shared" si="23"/>
        <v>17876106.449999999</v>
      </c>
      <c r="F156" s="46">
        <f t="shared" si="23"/>
        <v>6211952</v>
      </c>
      <c r="G156" s="46">
        <f t="shared" si="23"/>
        <v>1530184.8695</v>
      </c>
    </row>
    <row r="157" spans="1:7" x14ac:dyDescent="0.2">
      <c r="A157" s="23"/>
      <c r="B157" s="23"/>
      <c r="C157" s="23"/>
      <c r="D157" s="48"/>
      <c r="E157" s="48"/>
      <c r="F157" s="48"/>
      <c r="G157" s="48"/>
    </row>
    <row r="158" spans="1:7" ht="13.5" thickBot="1" x14ac:dyDescent="0.25">
      <c r="A158" s="21" t="s">
        <v>37</v>
      </c>
      <c r="B158" s="21"/>
      <c r="C158" s="29"/>
      <c r="D158" s="48"/>
      <c r="E158" s="48"/>
      <c r="F158" s="48"/>
      <c r="G158" s="48"/>
    </row>
    <row r="159" spans="1:7" ht="13.5" thickTop="1" x14ac:dyDescent="0.2">
      <c r="A159" s="30" t="s">
        <v>1</v>
      </c>
      <c r="B159" s="31" t="s">
        <v>2</v>
      </c>
      <c r="C159" s="31" t="s">
        <v>2</v>
      </c>
      <c r="D159" s="49" t="s">
        <v>7</v>
      </c>
      <c r="E159" s="49" t="s">
        <v>7</v>
      </c>
      <c r="F159" s="49" t="s">
        <v>5</v>
      </c>
      <c r="G159" s="50" t="s">
        <v>10</v>
      </c>
    </row>
    <row r="160" spans="1:7" ht="13.5" thickBot="1" x14ac:dyDescent="0.25">
      <c r="A160" s="33" t="s">
        <v>0</v>
      </c>
      <c r="B160" s="34" t="s">
        <v>3</v>
      </c>
      <c r="C160" s="34" t="s">
        <v>4</v>
      </c>
      <c r="D160" s="51" t="s">
        <v>8</v>
      </c>
      <c r="E160" s="51" t="s">
        <v>9</v>
      </c>
      <c r="F160" s="51" t="s">
        <v>6</v>
      </c>
      <c r="G160" s="52" t="s">
        <v>11</v>
      </c>
    </row>
    <row r="161" spans="1:8" ht="13.5" thickTop="1" x14ac:dyDescent="0.2">
      <c r="A161" s="23" t="s">
        <v>12</v>
      </c>
      <c r="B161" s="4">
        <v>32</v>
      </c>
      <c r="C161" s="4">
        <v>9</v>
      </c>
      <c r="D161" s="5">
        <v>1424467</v>
      </c>
      <c r="E161" s="5">
        <v>1006473.15</v>
      </c>
      <c r="F161" s="5">
        <f>SUM(D161-E161)</f>
        <v>417993.85</v>
      </c>
      <c r="G161" s="5">
        <f t="shared" ref="G161:G162" si="24">SUM(F161*0.26)</f>
        <v>108678.401</v>
      </c>
    </row>
    <row r="162" spans="1:8" x14ac:dyDescent="0.2">
      <c r="A162" s="23" t="s">
        <v>13</v>
      </c>
      <c r="B162" s="4">
        <v>28</v>
      </c>
      <c r="C162" s="4">
        <v>9</v>
      </c>
      <c r="D162" s="5">
        <v>865735</v>
      </c>
      <c r="E162" s="5">
        <v>628804.65</v>
      </c>
      <c r="F162" s="5">
        <f t="shared" ref="F162:F164" si="25">SUM(D162-E162)</f>
        <v>236930.34999999998</v>
      </c>
      <c r="G162" s="5">
        <f t="shared" si="24"/>
        <v>61601.890999999996</v>
      </c>
    </row>
    <row r="163" spans="1:8" x14ac:dyDescent="0.2">
      <c r="A163" s="23" t="s">
        <v>17</v>
      </c>
      <c r="B163" s="4">
        <v>130</v>
      </c>
      <c r="C163" s="4">
        <v>2</v>
      </c>
      <c r="D163" s="5">
        <v>7002209.4000000004</v>
      </c>
      <c r="E163" s="5">
        <v>5497431.5</v>
      </c>
      <c r="F163" s="5">
        <f t="shared" si="25"/>
        <v>1504777.9000000004</v>
      </c>
      <c r="G163" s="5">
        <f>SUM(F163*0.18)</f>
        <v>270860.02200000006</v>
      </c>
    </row>
    <row r="164" spans="1:8" x14ac:dyDescent="0.2">
      <c r="A164" s="23" t="s">
        <v>14</v>
      </c>
      <c r="B164" s="4">
        <v>75</v>
      </c>
      <c r="C164" s="4">
        <v>2</v>
      </c>
      <c r="D164" s="5">
        <v>4789026</v>
      </c>
      <c r="E164" s="5">
        <v>3491860.3</v>
      </c>
      <c r="F164" s="5">
        <f t="shared" si="25"/>
        <v>1297165.7000000002</v>
      </c>
      <c r="G164" s="5">
        <f>SUM(F164*0.325)</f>
        <v>421578.8525000001</v>
      </c>
    </row>
    <row r="165" spans="1:8" x14ac:dyDescent="0.2">
      <c r="A165" s="27" t="s">
        <v>15</v>
      </c>
      <c r="B165" s="27">
        <f t="shared" ref="B165:G165" si="26">SUM(B161:B164)</f>
        <v>265</v>
      </c>
      <c r="C165" s="27">
        <f t="shared" si="26"/>
        <v>22</v>
      </c>
      <c r="D165" s="46">
        <f t="shared" si="26"/>
        <v>14081437.4</v>
      </c>
      <c r="E165" s="46">
        <f t="shared" si="26"/>
        <v>10624569.6</v>
      </c>
      <c r="F165" s="46">
        <f t="shared" si="26"/>
        <v>3456867.8000000007</v>
      </c>
      <c r="G165" s="46">
        <f t="shared" si="26"/>
        <v>862719.16650000005</v>
      </c>
    </row>
    <row r="166" spans="1:8" x14ac:dyDescent="0.2">
      <c r="A166" s="29"/>
      <c r="B166" s="29"/>
      <c r="C166" s="29"/>
      <c r="D166" s="48"/>
      <c r="E166" s="48"/>
      <c r="F166" s="48"/>
      <c r="G166" s="48"/>
    </row>
    <row r="167" spans="1:8" ht="13.5" thickBot="1" x14ac:dyDescent="0.25">
      <c r="A167" s="21" t="s">
        <v>38</v>
      </c>
      <c r="B167" s="21"/>
      <c r="C167" s="29"/>
      <c r="D167" s="48"/>
      <c r="E167" s="48"/>
      <c r="F167" s="48"/>
      <c r="G167" s="48"/>
    </row>
    <row r="168" spans="1:8" ht="13.5" thickTop="1" x14ac:dyDescent="0.2">
      <c r="A168" s="30" t="s">
        <v>1</v>
      </c>
      <c r="B168" s="31" t="s">
        <v>2</v>
      </c>
      <c r="C168" s="31" t="s">
        <v>2</v>
      </c>
      <c r="D168" s="49" t="s">
        <v>7</v>
      </c>
      <c r="E168" s="49" t="s">
        <v>7</v>
      </c>
      <c r="F168" s="49" t="s">
        <v>5</v>
      </c>
      <c r="G168" s="50" t="s">
        <v>10</v>
      </c>
    </row>
    <row r="169" spans="1:8" ht="13.5" thickBot="1" x14ac:dyDescent="0.25">
      <c r="A169" s="33" t="s">
        <v>0</v>
      </c>
      <c r="B169" s="34" t="s">
        <v>3</v>
      </c>
      <c r="C169" s="34" t="s">
        <v>4</v>
      </c>
      <c r="D169" s="51" t="s">
        <v>8</v>
      </c>
      <c r="E169" s="51" t="s">
        <v>9</v>
      </c>
      <c r="F169" s="51" t="s">
        <v>6</v>
      </c>
      <c r="G169" s="52" t="s">
        <v>11</v>
      </c>
    </row>
    <row r="170" spans="1:8" ht="13.5" thickTop="1" x14ac:dyDescent="0.2">
      <c r="A170" s="23" t="s">
        <v>12</v>
      </c>
      <c r="B170" s="4">
        <v>17</v>
      </c>
      <c r="C170" s="4">
        <v>6</v>
      </c>
      <c r="D170" s="5">
        <v>587259.1</v>
      </c>
      <c r="E170" s="5">
        <v>460040.35</v>
      </c>
      <c r="F170" s="5">
        <f>SUM(D170-E170)</f>
        <v>127218.75</v>
      </c>
      <c r="G170" s="5">
        <f t="shared" ref="G170" si="27">SUM(F170*0.26)</f>
        <v>33076.875</v>
      </c>
    </row>
    <row r="171" spans="1:8" x14ac:dyDescent="0.2">
      <c r="A171" s="23" t="s">
        <v>14</v>
      </c>
      <c r="B171" s="4">
        <v>502</v>
      </c>
      <c r="C171" s="4">
        <v>10</v>
      </c>
      <c r="D171" s="5">
        <v>43560942.5</v>
      </c>
      <c r="E171" s="5">
        <v>33047586.699999999</v>
      </c>
      <c r="F171" s="5">
        <f>SUM(D171-E171)</f>
        <v>10513355.800000001</v>
      </c>
      <c r="G171" s="5">
        <f>SUM(F171*0.325)</f>
        <v>3416840.6350000002</v>
      </c>
    </row>
    <row r="172" spans="1:8" x14ac:dyDescent="0.2">
      <c r="A172" s="27" t="s">
        <v>15</v>
      </c>
      <c r="B172" s="27">
        <f t="shared" ref="B172:G172" si="28">SUM(B170:B171)</f>
        <v>519</v>
      </c>
      <c r="C172" s="27">
        <f t="shared" si="28"/>
        <v>16</v>
      </c>
      <c r="D172" s="46">
        <f t="shared" si="28"/>
        <v>44148201.600000001</v>
      </c>
      <c r="E172" s="46">
        <f t="shared" si="28"/>
        <v>33507627.050000001</v>
      </c>
      <c r="F172" s="46">
        <f t="shared" si="28"/>
        <v>10640574.550000001</v>
      </c>
      <c r="G172" s="46">
        <f t="shared" si="28"/>
        <v>3449917.5100000002</v>
      </c>
    </row>
    <row r="173" spans="1:8" x14ac:dyDescent="0.2">
      <c r="A173" s="29"/>
      <c r="B173" s="29"/>
      <c r="C173" s="29"/>
      <c r="D173" s="48"/>
      <c r="E173" s="48"/>
      <c r="F173" s="48"/>
      <c r="G173" s="48"/>
    </row>
    <row r="174" spans="1:8" ht="13.5" thickBot="1" x14ac:dyDescent="0.25">
      <c r="A174" s="21" t="s">
        <v>39</v>
      </c>
      <c r="B174" s="21"/>
      <c r="C174" s="29"/>
      <c r="D174" s="48"/>
      <c r="E174" s="48"/>
      <c r="F174" s="48"/>
      <c r="G174" s="48"/>
    </row>
    <row r="175" spans="1:8" ht="13.5" thickTop="1" x14ac:dyDescent="0.2">
      <c r="A175" s="30" t="s">
        <v>1</v>
      </c>
      <c r="B175" s="31" t="s">
        <v>2</v>
      </c>
      <c r="C175" s="31" t="s">
        <v>2</v>
      </c>
      <c r="D175" s="49" t="s">
        <v>7</v>
      </c>
      <c r="E175" s="49" t="s">
        <v>7</v>
      </c>
      <c r="F175" s="49" t="s">
        <v>5</v>
      </c>
      <c r="G175" s="50" t="s">
        <v>10</v>
      </c>
    </row>
    <row r="176" spans="1:8" ht="13.5" thickBot="1" x14ac:dyDescent="0.25">
      <c r="A176" s="33" t="s">
        <v>0</v>
      </c>
      <c r="B176" s="34" t="s">
        <v>3</v>
      </c>
      <c r="C176" s="34" t="s">
        <v>4</v>
      </c>
      <c r="D176" s="51" t="s">
        <v>8</v>
      </c>
      <c r="E176" s="51" t="s">
        <v>9</v>
      </c>
      <c r="F176" s="51" t="s">
        <v>6</v>
      </c>
      <c r="G176" s="52" t="s">
        <v>11</v>
      </c>
      <c r="H176" s="63"/>
    </row>
    <row r="177" spans="1:8" ht="13.5" thickTop="1" x14ac:dyDescent="0.2">
      <c r="A177" s="23" t="s">
        <v>12</v>
      </c>
      <c r="B177" s="4">
        <v>23</v>
      </c>
      <c r="C177" s="4">
        <v>7</v>
      </c>
      <c r="D177" s="5">
        <v>674715</v>
      </c>
      <c r="E177" s="5">
        <v>508384.95</v>
      </c>
      <c r="F177" s="5">
        <f>SUM(D177-E177)</f>
        <v>166330.04999999999</v>
      </c>
      <c r="G177" s="5">
        <f t="shared" ref="G177:G178" si="29">SUM(F177*0.26)</f>
        <v>43245.813000000002</v>
      </c>
      <c r="H177" s="64"/>
    </row>
    <row r="178" spans="1:8" x14ac:dyDescent="0.2">
      <c r="A178" s="23" t="s">
        <v>13</v>
      </c>
      <c r="B178" s="4">
        <v>8</v>
      </c>
      <c r="C178" s="4">
        <v>3</v>
      </c>
      <c r="D178" s="5">
        <v>300812</v>
      </c>
      <c r="E178" s="5">
        <v>228251.1</v>
      </c>
      <c r="F178" s="5">
        <f>SUM(D178-E178)</f>
        <v>72560.899999999994</v>
      </c>
      <c r="G178" s="5">
        <f t="shared" si="29"/>
        <v>18865.833999999999</v>
      </c>
      <c r="H178" s="64"/>
    </row>
    <row r="179" spans="1:8" x14ac:dyDescent="0.2">
      <c r="A179" s="23" t="s">
        <v>14</v>
      </c>
      <c r="B179" s="4">
        <v>308</v>
      </c>
      <c r="C179" s="4">
        <v>7</v>
      </c>
      <c r="D179" s="5">
        <v>18794636.449999999</v>
      </c>
      <c r="E179" s="5">
        <v>14165586.65</v>
      </c>
      <c r="F179" s="5">
        <f>SUM(D179-E179)</f>
        <v>4629049.7999999989</v>
      </c>
      <c r="G179" s="5">
        <f>SUM(F179*0.325)</f>
        <v>1504441.1849999996</v>
      </c>
      <c r="H179" s="64"/>
    </row>
    <row r="180" spans="1:8" x14ac:dyDescent="0.2">
      <c r="A180" s="27" t="s">
        <v>15</v>
      </c>
      <c r="B180" s="27">
        <f t="shared" ref="B180:G180" si="30">SUM(B177:B179)</f>
        <v>339</v>
      </c>
      <c r="C180" s="27">
        <f t="shared" si="30"/>
        <v>17</v>
      </c>
      <c r="D180" s="46">
        <f t="shared" si="30"/>
        <v>19770163.449999999</v>
      </c>
      <c r="E180" s="46">
        <f t="shared" si="30"/>
        <v>14902222.700000001</v>
      </c>
      <c r="F180" s="46">
        <f t="shared" si="30"/>
        <v>4867940.7499999991</v>
      </c>
      <c r="G180" s="46">
        <f t="shared" si="30"/>
        <v>1566552.8319999995</v>
      </c>
      <c r="H180" s="63"/>
    </row>
    <row r="181" spans="1:8" x14ac:dyDescent="0.2">
      <c r="A181" s="29"/>
      <c r="B181" s="29"/>
      <c r="C181" s="29"/>
      <c r="D181" s="48"/>
      <c r="E181" s="48"/>
      <c r="F181" s="48"/>
      <c r="G181" s="48"/>
    </row>
    <row r="182" spans="1:8" ht="13.5" thickBot="1" x14ac:dyDescent="0.25">
      <c r="A182" s="21" t="s">
        <v>40</v>
      </c>
      <c r="B182" s="21"/>
      <c r="C182" s="29"/>
      <c r="D182" s="48"/>
      <c r="E182" s="48"/>
      <c r="F182" s="48"/>
      <c r="G182" s="48"/>
    </row>
    <row r="183" spans="1:8" ht="13.5" thickTop="1" x14ac:dyDescent="0.2">
      <c r="A183" s="30" t="s">
        <v>1</v>
      </c>
      <c r="B183" s="31" t="s">
        <v>2</v>
      </c>
      <c r="C183" s="31" t="s">
        <v>2</v>
      </c>
      <c r="D183" s="49" t="s">
        <v>7</v>
      </c>
      <c r="E183" s="49" t="s">
        <v>7</v>
      </c>
      <c r="F183" s="49" t="s">
        <v>5</v>
      </c>
      <c r="G183" s="50" t="s">
        <v>10</v>
      </c>
    </row>
    <row r="184" spans="1:8" ht="13.5" thickBot="1" x14ac:dyDescent="0.25">
      <c r="A184" s="33" t="s">
        <v>0</v>
      </c>
      <c r="B184" s="34" t="s">
        <v>3</v>
      </c>
      <c r="C184" s="34" t="s">
        <v>4</v>
      </c>
      <c r="D184" s="51" t="s">
        <v>8</v>
      </c>
      <c r="E184" s="51" t="s">
        <v>9</v>
      </c>
      <c r="F184" s="51" t="s">
        <v>6</v>
      </c>
      <c r="G184" s="52" t="s">
        <v>11</v>
      </c>
    </row>
    <row r="185" spans="1:8" ht="13.5" thickTop="1" x14ac:dyDescent="0.2">
      <c r="A185" s="23" t="s">
        <v>12</v>
      </c>
      <c r="B185" s="4">
        <v>47</v>
      </c>
      <c r="C185" s="4">
        <v>15</v>
      </c>
      <c r="D185" s="5">
        <v>2154859.25</v>
      </c>
      <c r="E185" s="5">
        <v>1540985.95</v>
      </c>
      <c r="F185" s="5">
        <f>SUM(D185-E185)</f>
        <v>613873.30000000005</v>
      </c>
      <c r="G185" s="5">
        <f t="shared" ref="G185:G186" si="31">SUM(F185*0.26)</f>
        <v>159607.05800000002</v>
      </c>
    </row>
    <row r="186" spans="1:8" x14ac:dyDescent="0.2">
      <c r="A186" s="23" t="s">
        <v>13</v>
      </c>
      <c r="B186" s="4">
        <v>15</v>
      </c>
      <c r="C186" s="4">
        <v>5</v>
      </c>
      <c r="D186" s="5">
        <v>286927</v>
      </c>
      <c r="E186" s="5">
        <v>202714.45</v>
      </c>
      <c r="F186" s="5">
        <f>SUM(D186-E186)</f>
        <v>84212.549999999988</v>
      </c>
      <c r="G186" s="5">
        <f t="shared" si="31"/>
        <v>21895.262999999999</v>
      </c>
    </row>
    <row r="187" spans="1:8" x14ac:dyDescent="0.2">
      <c r="A187" s="23" t="s">
        <v>17</v>
      </c>
      <c r="B187" s="4">
        <v>131</v>
      </c>
      <c r="C187" s="4">
        <v>2</v>
      </c>
      <c r="D187" s="5">
        <v>4464212.4000000004</v>
      </c>
      <c r="E187" s="5">
        <v>3380428.3</v>
      </c>
      <c r="F187" s="5">
        <f>SUM(D187-E187)</f>
        <v>1083784.1000000006</v>
      </c>
      <c r="G187" s="5">
        <f>SUM(F187*0.18)</f>
        <v>195081.13800000009</v>
      </c>
    </row>
    <row r="188" spans="1:8" x14ac:dyDescent="0.2">
      <c r="A188" s="23" t="s">
        <v>14</v>
      </c>
      <c r="B188" s="4">
        <v>233</v>
      </c>
      <c r="C188" s="4">
        <v>6</v>
      </c>
      <c r="D188" s="5">
        <v>16119479.65</v>
      </c>
      <c r="E188" s="5">
        <v>12169487.699999999</v>
      </c>
      <c r="F188" s="5">
        <f>SUM(D188-E188)</f>
        <v>3949991.9500000011</v>
      </c>
      <c r="G188" s="5">
        <f>SUM(F188*0.325)</f>
        <v>1283747.3837500005</v>
      </c>
    </row>
    <row r="189" spans="1:8" x14ac:dyDescent="0.2">
      <c r="A189" s="27" t="s">
        <v>15</v>
      </c>
      <c r="B189" s="27">
        <f t="shared" ref="B189:G189" si="32">SUM(B185:B188)</f>
        <v>426</v>
      </c>
      <c r="C189" s="27">
        <f t="shared" si="32"/>
        <v>28</v>
      </c>
      <c r="D189" s="46">
        <f t="shared" si="32"/>
        <v>23025478.300000001</v>
      </c>
      <c r="E189" s="46">
        <f t="shared" si="32"/>
        <v>17293616.399999999</v>
      </c>
      <c r="F189" s="46">
        <f t="shared" si="32"/>
        <v>5731861.9000000022</v>
      </c>
      <c r="G189" s="46">
        <f t="shared" si="32"/>
        <v>1660330.8427500008</v>
      </c>
    </row>
    <row r="190" spans="1:8" x14ac:dyDescent="0.2">
      <c r="A190" s="29"/>
      <c r="B190" s="29"/>
      <c r="C190" s="29"/>
      <c r="D190" s="48"/>
      <c r="E190" s="48"/>
      <c r="F190" s="48"/>
      <c r="G190" s="48"/>
    </row>
    <row r="191" spans="1:8" ht="13.5" thickBot="1" x14ac:dyDescent="0.25">
      <c r="A191" s="21" t="s">
        <v>41</v>
      </c>
      <c r="B191" s="21"/>
      <c r="C191" s="29"/>
      <c r="D191" s="48"/>
      <c r="E191" s="48"/>
      <c r="F191" s="48"/>
      <c r="G191" s="48"/>
    </row>
    <row r="192" spans="1:8" ht="13.5" thickTop="1" x14ac:dyDescent="0.2">
      <c r="A192" s="30"/>
      <c r="B192" s="31" t="s">
        <v>2</v>
      </c>
      <c r="C192" s="31" t="s">
        <v>2</v>
      </c>
      <c r="D192" s="49" t="s">
        <v>7</v>
      </c>
      <c r="E192" s="49" t="s">
        <v>7</v>
      </c>
      <c r="F192" s="49" t="s">
        <v>5</v>
      </c>
      <c r="G192" s="50" t="s">
        <v>10</v>
      </c>
    </row>
    <row r="193" spans="1:7" ht="13.5" thickBot="1" x14ac:dyDescent="0.25">
      <c r="A193" s="33" t="s">
        <v>0</v>
      </c>
      <c r="B193" s="34" t="s">
        <v>3</v>
      </c>
      <c r="C193" s="34" t="s">
        <v>4</v>
      </c>
      <c r="D193" s="51" t="s">
        <v>8</v>
      </c>
      <c r="E193" s="51" t="s">
        <v>9</v>
      </c>
      <c r="F193" s="51" t="s">
        <v>6</v>
      </c>
      <c r="G193" s="52" t="s">
        <v>11</v>
      </c>
    </row>
    <row r="194" spans="1:7" ht="13.5" thickTop="1" x14ac:dyDescent="0.2">
      <c r="A194" s="23" t="s">
        <v>12</v>
      </c>
      <c r="B194" s="4">
        <v>97</v>
      </c>
      <c r="C194" s="4">
        <v>28</v>
      </c>
      <c r="D194" s="5">
        <v>3302482.75</v>
      </c>
      <c r="E194" s="5">
        <v>2426607.7999999998</v>
      </c>
      <c r="F194" s="5">
        <f>SUM(D194-E194)</f>
        <v>875874.95000000019</v>
      </c>
      <c r="G194" s="5">
        <f t="shared" ref="G194:G195" si="33">SUM(F194*0.26)</f>
        <v>227727.48700000005</v>
      </c>
    </row>
    <row r="195" spans="1:7" x14ac:dyDescent="0.2">
      <c r="A195" s="23" t="s">
        <v>13</v>
      </c>
      <c r="B195" s="4">
        <v>33</v>
      </c>
      <c r="C195" s="4">
        <v>10</v>
      </c>
      <c r="D195" s="5">
        <v>1450449.3</v>
      </c>
      <c r="E195" s="5">
        <v>1110357.25</v>
      </c>
      <c r="F195" s="5">
        <f>SUM(D195-E195)</f>
        <v>340092.05000000005</v>
      </c>
      <c r="G195" s="5">
        <f t="shared" si="33"/>
        <v>88423.933000000019</v>
      </c>
    </row>
    <row r="196" spans="1:7" x14ac:dyDescent="0.2">
      <c r="A196" s="23" t="s">
        <v>17</v>
      </c>
      <c r="B196" s="4"/>
      <c r="C196" s="4"/>
      <c r="D196" s="5"/>
      <c r="E196" s="5"/>
      <c r="F196" s="5"/>
      <c r="G196" s="5"/>
    </row>
    <row r="197" spans="1:7" x14ac:dyDescent="0.2">
      <c r="A197" s="23" t="s">
        <v>14</v>
      </c>
      <c r="B197" s="4">
        <v>405</v>
      </c>
      <c r="C197" s="4">
        <v>10</v>
      </c>
      <c r="D197" s="5">
        <v>27527557.399999999</v>
      </c>
      <c r="E197" s="5">
        <v>20366586.850000001</v>
      </c>
      <c r="F197" s="5">
        <f>SUM(D197-E197)</f>
        <v>7160970.549999997</v>
      </c>
      <c r="G197" s="5">
        <f>SUM(F197*0.325)</f>
        <v>2327315.428749999</v>
      </c>
    </row>
    <row r="198" spans="1:7" x14ac:dyDescent="0.2">
      <c r="A198" s="27" t="s">
        <v>15</v>
      </c>
      <c r="B198" s="27">
        <f>SUM(B194:B197)</f>
        <v>535</v>
      </c>
      <c r="C198" s="27">
        <f t="shared" ref="C198:G198" si="34">SUM(C194:C197)</f>
        <v>48</v>
      </c>
      <c r="D198" s="140">
        <f t="shared" si="34"/>
        <v>32280489.449999999</v>
      </c>
      <c r="E198" s="140">
        <f t="shared" si="34"/>
        <v>23903551.900000002</v>
      </c>
      <c r="F198" s="140">
        <f t="shared" si="34"/>
        <v>8376937.549999997</v>
      </c>
      <c r="G198" s="140">
        <f t="shared" si="34"/>
        <v>2643466.848749999</v>
      </c>
    </row>
    <row r="199" spans="1:7" x14ac:dyDescent="0.2">
      <c r="A199" s="29"/>
      <c r="B199" s="29"/>
      <c r="C199" s="29"/>
      <c r="D199" s="48"/>
      <c r="E199" s="48"/>
      <c r="F199" s="48"/>
      <c r="G199" s="48"/>
    </row>
    <row r="200" spans="1:7" ht="13.5" thickBot="1" x14ac:dyDescent="0.25">
      <c r="A200" s="21" t="s">
        <v>42</v>
      </c>
      <c r="B200" s="21"/>
      <c r="C200" s="29"/>
      <c r="D200" s="48"/>
      <c r="E200" s="48"/>
      <c r="F200" s="48"/>
      <c r="G200" s="48"/>
    </row>
    <row r="201" spans="1:7" ht="13.5" thickTop="1" x14ac:dyDescent="0.2">
      <c r="A201" s="30" t="s">
        <v>1</v>
      </c>
      <c r="B201" s="31" t="s">
        <v>2</v>
      </c>
      <c r="C201" s="31" t="s">
        <v>2</v>
      </c>
      <c r="D201" s="49" t="s">
        <v>7</v>
      </c>
      <c r="E201" s="49" t="s">
        <v>7</v>
      </c>
      <c r="F201" s="49" t="s">
        <v>5</v>
      </c>
      <c r="G201" s="50" t="s">
        <v>10</v>
      </c>
    </row>
    <row r="202" spans="1:7" ht="13.5" thickBot="1" x14ac:dyDescent="0.25">
      <c r="A202" s="33" t="s">
        <v>0</v>
      </c>
      <c r="B202" s="34" t="s">
        <v>3</v>
      </c>
      <c r="C202" s="34" t="s">
        <v>4</v>
      </c>
      <c r="D202" s="51" t="s">
        <v>8</v>
      </c>
      <c r="E202" s="51" t="s">
        <v>9</v>
      </c>
      <c r="F202" s="51" t="s">
        <v>6</v>
      </c>
      <c r="G202" s="52" t="s">
        <v>11</v>
      </c>
    </row>
    <row r="203" spans="1:7" ht="13.5" thickTop="1" x14ac:dyDescent="0.2">
      <c r="A203" s="23" t="s">
        <v>12</v>
      </c>
      <c r="B203" s="2">
        <v>116</v>
      </c>
      <c r="C203" s="2">
        <v>34</v>
      </c>
      <c r="D203" s="1">
        <v>4251178.8499999996</v>
      </c>
      <c r="E203" s="1">
        <v>3066586.6</v>
      </c>
      <c r="F203" s="1">
        <f>SUM(D203-E203)</f>
        <v>1184592.2499999995</v>
      </c>
      <c r="G203" s="1">
        <f>SUM(F203*0.26)</f>
        <v>307993.98499999987</v>
      </c>
    </row>
    <row r="204" spans="1:7" x14ac:dyDescent="0.2">
      <c r="A204" s="23" t="s">
        <v>13</v>
      </c>
      <c r="B204" s="2">
        <v>46</v>
      </c>
      <c r="C204" s="2">
        <v>15</v>
      </c>
      <c r="D204" s="1">
        <v>1094670.1000000001</v>
      </c>
      <c r="E204" s="1">
        <v>816969.65</v>
      </c>
      <c r="F204" s="1">
        <f>SUM(D204-E204)</f>
        <v>277700.45000000007</v>
      </c>
      <c r="G204" s="1">
        <f t="shared" ref="G204" si="35">SUM(F204*0.26)</f>
        <v>72202.117000000027</v>
      </c>
    </row>
    <row r="205" spans="1:7" x14ac:dyDescent="0.2">
      <c r="A205" s="23" t="s">
        <v>16</v>
      </c>
      <c r="B205" s="60"/>
      <c r="C205" s="60"/>
      <c r="D205" s="5"/>
      <c r="E205" s="5"/>
      <c r="F205" s="5">
        <f>SUM(D205-E205)</f>
        <v>0</v>
      </c>
      <c r="G205" s="5"/>
    </row>
    <row r="206" spans="1:7" x14ac:dyDescent="0.2">
      <c r="A206" s="23" t="s">
        <v>17</v>
      </c>
      <c r="B206" s="2">
        <v>79</v>
      </c>
      <c r="C206" s="2">
        <v>2</v>
      </c>
      <c r="D206" s="1">
        <v>2219327</v>
      </c>
      <c r="E206" s="1">
        <v>1632402.5</v>
      </c>
      <c r="F206" s="1">
        <f>SUM(D206-E206)</f>
        <v>586924.5</v>
      </c>
      <c r="G206" s="1">
        <f>SUM(F206*0.18)</f>
        <v>105646.40999999999</v>
      </c>
    </row>
    <row r="207" spans="1:7" x14ac:dyDescent="0.2">
      <c r="A207" s="23" t="s">
        <v>14</v>
      </c>
      <c r="B207" s="4">
        <v>734</v>
      </c>
      <c r="C207" s="4">
        <v>16</v>
      </c>
      <c r="D207" s="1">
        <v>72006624.150000006</v>
      </c>
      <c r="E207" s="5">
        <v>54184369.200000003</v>
      </c>
      <c r="F207" s="5">
        <f>SUM(D207-E207)</f>
        <v>17822254.950000003</v>
      </c>
      <c r="G207" s="1">
        <f>SUM(F207*0.325)</f>
        <v>5792232.8587500015</v>
      </c>
    </row>
    <row r="208" spans="1:7" x14ac:dyDescent="0.2">
      <c r="A208" s="27" t="s">
        <v>15</v>
      </c>
      <c r="B208" s="27">
        <f t="shared" ref="B208:G208" si="36">SUM(B203:B207)</f>
        <v>975</v>
      </c>
      <c r="C208" s="27">
        <f t="shared" si="36"/>
        <v>67</v>
      </c>
      <c r="D208" s="46">
        <f t="shared" si="36"/>
        <v>79571800.100000009</v>
      </c>
      <c r="E208" s="46">
        <f t="shared" si="36"/>
        <v>59700327.950000003</v>
      </c>
      <c r="F208" s="46">
        <f t="shared" si="36"/>
        <v>19871472.150000002</v>
      </c>
      <c r="G208" s="46">
        <f t="shared" si="36"/>
        <v>6278075.3707500016</v>
      </c>
    </row>
    <row r="209" spans="1:7" x14ac:dyDescent="0.2">
      <c r="A209" s="29"/>
      <c r="B209" s="29"/>
      <c r="C209" s="29"/>
      <c r="D209" s="48"/>
      <c r="E209" s="48"/>
      <c r="F209" s="48"/>
      <c r="G209" s="48"/>
    </row>
    <row r="210" spans="1:7" ht="13.5" thickBot="1" x14ac:dyDescent="0.25">
      <c r="A210" s="21" t="s">
        <v>43</v>
      </c>
      <c r="B210" s="21"/>
      <c r="C210" s="29"/>
      <c r="D210" s="48"/>
      <c r="E210" s="48"/>
      <c r="F210" s="48"/>
      <c r="G210" s="48"/>
    </row>
    <row r="211" spans="1:7" ht="13.5" thickTop="1" x14ac:dyDescent="0.2">
      <c r="A211" s="30" t="s">
        <v>1</v>
      </c>
      <c r="B211" s="31" t="s">
        <v>2</v>
      </c>
      <c r="C211" s="31" t="s">
        <v>2</v>
      </c>
      <c r="D211" s="49" t="s">
        <v>7</v>
      </c>
      <c r="E211" s="49" t="s">
        <v>7</v>
      </c>
      <c r="F211" s="49" t="s">
        <v>5</v>
      </c>
      <c r="G211" s="50" t="s">
        <v>10</v>
      </c>
    </row>
    <row r="212" spans="1:7" ht="13.5" thickBot="1" x14ac:dyDescent="0.25">
      <c r="A212" s="33" t="s">
        <v>0</v>
      </c>
      <c r="B212" s="34" t="s">
        <v>3</v>
      </c>
      <c r="C212" s="34" t="s">
        <v>4</v>
      </c>
      <c r="D212" s="51" t="s">
        <v>8</v>
      </c>
      <c r="E212" s="51" t="s">
        <v>9</v>
      </c>
      <c r="F212" s="51" t="s">
        <v>6</v>
      </c>
      <c r="G212" s="52" t="s">
        <v>11</v>
      </c>
    </row>
    <row r="213" spans="1:7" ht="13.5" thickTop="1" x14ac:dyDescent="0.2">
      <c r="A213" s="23" t="s">
        <v>12</v>
      </c>
      <c r="B213" s="4">
        <v>95</v>
      </c>
      <c r="C213" s="4">
        <v>27</v>
      </c>
      <c r="D213" s="5">
        <v>3689875</v>
      </c>
      <c r="E213" s="5">
        <v>2731715.65</v>
      </c>
      <c r="F213" s="5">
        <f>SUM(D213-E213)</f>
        <v>958159.35000000009</v>
      </c>
      <c r="G213" s="5">
        <f>SUM(F213*0.26)</f>
        <v>249121.43100000004</v>
      </c>
    </row>
    <row r="214" spans="1:7" x14ac:dyDescent="0.2">
      <c r="A214" s="23" t="s">
        <v>13</v>
      </c>
      <c r="B214" s="4">
        <v>15</v>
      </c>
      <c r="C214" s="4">
        <v>5</v>
      </c>
      <c r="D214" s="5">
        <v>145508</v>
      </c>
      <c r="E214" s="5">
        <v>108085.9</v>
      </c>
      <c r="F214" s="5">
        <f t="shared" ref="F214:F216" si="37">SUM(D214-E214)</f>
        <v>37422.100000000006</v>
      </c>
      <c r="G214" s="5">
        <f t="shared" ref="G214:G215" si="38">SUM(F214*0.26)</f>
        <v>9729.746000000001</v>
      </c>
    </row>
    <row r="215" spans="1:7" x14ac:dyDescent="0.2">
      <c r="A215" s="23" t="s">
        <v>16</v>
      </c>
      <c r="B215" s="4">
        <v>3</v>
      </c>
      <c r="C215" s="4">
        <v>1</v>
      </c>
      <c r="D215" s="5">
        <v>9399</v>
      </c>
      <c r="E215" s="5">
        <v>4539.45</v>
      </c>
      <c r="F215" s="5">
        <f t="shared" si="37"/>
        <v>4859.55</v>
      </c>
      <c r="G215" s="5">
        <f t="shared" si="38"/>
        <v>1263.4830000000002</v>
      </c>
    </row>
    <row r="216" spans="1:7" x14ac:dyDescent="0.2">
      <c r="A216" s="23" t="s">
        <v>14</v>
      </c>
      <c r="B216" s="4">
        <v>225</v>
      </c>
      <c r="C216" s="4">
        <v>6</v>
      </c>
      <c r="D216" s="5">
        <v>12255027</v>
      </c>
      <c r="E216" s="5">
        <v>9024905.1500000004</v>
      </c>
      <c r="F216" s="5">
        <f t="shared" si="37"/>
        <v>3230121.8499999996</v>
      </c>
      <c r="G216" s="5">
        <f>SUM(F216*0.325)</f>
        <v>1049789.6012499998</v>
      </c>
    </row>
    <row r="217" spans="1:7" x14ac:dyDescent="0.2">
      <c r="A217" s="27" t="s">
        <v>15</v>
      </c>
      <c r="B217" s="27">
        <f t="shared" ref="B217:G217" si="39">SUM(B213:B216)</f>
        <v>338</v>
      </c>
      <c r="C217" s="27">
        <f t="shared" si="39"/>
        <v>39</v>
      </c>
      <c r="D217" s="46">
        <f t="shared" si="39"/>
        <v>16099809</v>
      </c>
      <c r="E217" s="46">
        <f t="shared" si="39"/>
        <v>11869246.15</v>
      </c>
      <c r="F217" s="46">
        <f t="shared" si="39"/>
        <v>4230562.8499999996</v>
      </c>
      <c r="G217" s="46">
        <f t="shared" si="39"/>
        <v>1309904.26125</v>
      </c>
    </row>
    <row r="218" spans="1:7" x14ac:dyDescent="0.2">
      <c r="A218" s="29"/>
      <c r="B218" s="29"/>
      <c r="C218" s="29"/>
      <c r="D218" s="48"/>
      <c r="E218" s="48"/>
      <c r="F218" s="48"/>
      <c r="G218" s="48"/>
    </row>
    <row r="219" spans="1:7" ht="13.5" thickBot="1" x14ac:dyDescent="0.25">
      <c r="A219" s="21" t="s">
        <v>44</v>
      </c>
      <c r="B219" s="21"/>
      <c r="C219" s="29"/>
      <c r="D219" s="48"/>
      <c r="E219" s="48"/>
      <c r="F219" s="48"/>
      <c r="G219" s="48"/>
    </row>
    <row r="220" spans="1:7" ht="13.5" thickTop="1" x14ac:dyDescent="0.2">
      <c r="A220" s="30" t="s">
        <v>1</v>
      </c>
      <c r="B220" s="31" t="s">
        <v>2</v>
      </c>
      <c r="C220" s="31" t="s">
        <v>2</v>
      </c>
      <c r="D220" s="49" t="s">
        <v>7</v>
      </c>
      <c r="E220" s="49" t="s">
        <v>7</v>
      </c>
      <c r="F220" s="49" t="s">
        <v>5</v>
      </c>
      <c r="G220" s="50" t="s">
        <v>10</v>
      </c>
    </row>
    <row r="221" spans="1:7" ht="13.5" thickBot="1" x14ac:dyDescent="0.25">
      <c r="A221" s="33" t="s">
        <v>0</v>
      </c>
      <c r="B221" s="34" t="s">
        <v>3</v>
      </c>
      <c r="C221" s="34" t="s">
        <v>4</v>
      </c>
      <c r="D221" s="51" t="s">
        <v>8</v>
      </c>
      <c r="E221" s="51" t="s">
        <v>9</v>
      </c>
      <c r="F221" s="51" t="s">
        <v>6</v>
      </c>
      <c r="G221" s="52" t="s">
        <v>11</v>
      </c>
    </row>
    <row r="222" spans="1:7" ht="13.5" thickTop="1" x14ac:dyDescent="0.2">
      <c r="A222" s="23" t="s">
        <v>12</v>
      </c>
      <c r="B222" s="4">
        <v>5</v>
      </c>
      <c r="C222" s="4">
        <v>1</v>
      </c>
      <c r="D222" s="5">
        <v>278811</v>
      </c>
      <c r="E222" s="5">
        <v>191498.1</v>
      </c>
      <c r="F222" s="5">
        <f>SUM(D222-E222)</f>
        <v>87312.9</v>
      </c>
      <c r="G222" s="5">
        <f>SUM(F222*0.26)</f>
        <v>22701.353999999999</v>
      </c>
    </row>
    <row r="223" spans="1:7" x14ac:dyDescent="0.2">
      <c r="A223" s="23" t="s">
        <v>13</v>
      </c>
      <c r="B223" s="4">
        <v>17</v>
      </c>
      <c r="C223" s="4">
        <v>5</v>
      </c>
      <c r="D223" s="5">
        <v>528265.85</v>
      </c>
      <c r="E223" s="5">
        <v>382626.15</v>
      </c>
      <c r="F223" s="5">
        <f>SUM(D223-E223)</f>
        <v>145639.69999999995</v>
      </c>
      <c r="G223" s="5">
        <f>SUM(F223*0.26)</f>
        <v>37866.321999999986</v>
      </c>
    </row>
    <row r="224" spans="1:7" x14ac:dyDescent="0.2">
      <c r="A224" s="27" t="s">
        <v>15</v>
      </c>
      <c r="B224" s="27">
        <f t="shared" ref="B224:G224" si="40">SUM(B222:B223)</f>
        <v>22</v>
      </c>
      <c r="C224" s="27">
        <f t="shared" si="40"/>
        <v>6</v>
      </c>
      <c r="D224" s="46">
        <f t="shared" si="40"/>
        <v>807076.85</v>
      </c>
      <c r="E224" s="46">
        <f t="shared" si="40"/>
        <v>574124.25</v>
      </c>
      <c r="F224" s="46">
        <f t="shared" si="40"/>
        <v>232952.59999999995</v>
      </c>
      <c r="G224" s="46">
        <f t="shared" si="40"/>
        <v>60567.675999999985</v>
      </c>
    </row>
    <row r="225" spans="1:7" x14ac:dyDescent="0.2">
      <c r="A225" s="29"/>
      <c r="B225" s="29"/>
      <c r="C225" s="29"/>
      <c r="D225" s="48"/>
      <c r="E225" s="48"/>
      <c r="F225" s="48"/>
      <c r="G225" s="48"/>
    </row>
    <row r="226" spans="1:7" ht="13.5" thickBot="1" x14ac:dyDescent="0.25">
      <c r="A226" s="21" t="s">
        <v>45</v>
      </c>
      <c r="B226" s="21"/>
      <c r="C226" s="29"/>
      <c r="D226" s="48"/>
      <c r="E226" s="48"/>
      <c r="F226" s="48"/>
      <c r="G226" s="48"/>
    </row>
    <row r="227" spans="1:7" ht="13.5" thickTop="1" x14ac:dyDescent="0.2">
      <c r="A227" s="30" t="s">
        <v>1</v>
      </c>
      <c r="B227" s="31" t="s">
        <v>2</v>
      </c>
      <c r="C227" s="31" t="s">
        <v>2</v>
      </c>
      <c r="D227" s="49" t="s">
        <v>7</v>
      </c>
      <c r="E227" s="49" t="s">
        <v>7</v>
      </c>
      <c r="F227" s="49" t="s">
        <v>5</v>
      </c>
      <c r="G227" s="50" t="s">
        <v>10</v>
      </c>
    </row>
    <row r="228" spans="1:7" ht="13.5" thickBot="1" x14ac:dyDescent="0.25">
      <c r="A228" s="33" t="s">
        <v>0</v>
      </c>
      <c r="B228" s="34" t="s">
        <v>3</v>
      </c>
      <c r="C228" s="34" t="s">
        <v>4</v>
      </c>
      <c r="D228" s="51" t="s">
        <v>8</v>
      </c>
      <c r="E228" s="51" t="s">
        <v>9</v>
      </c>
      <c r="F228" s="51" t="s">
        <v>6</v>
      </c>
      <c r="G228" s="52" t="s">
        <v>11</v>
      </c>
    </row>
    <row r="229" spans="1:7" ht="13.5" thickTop="1" x14ac:dyDescent="0.2">
      <c r="A229" s="23" t="s">
        <v>12</v>
      </c>
      <c r="B229" s="4">
        <v>177</v>
      </c>
      <c r="C229" s="4">
        <v>51</v>
      </c>
      <c r="D229" s="5">
        <v>6700292.25</v>
      </c>
      <c r="E229" s="5">
        <v>4942812</v>
      </c>
      <c r="F229" s="5">
        <f>SUM(D229-E229)</f>
        <v>1757480.25</v>
      </c>
      <c r="G229" s="5">
        <f t="shared" ref="G229:G230" si="41">SUM(F229*0.26)</f>
        <v>456944.86499999999</v>
      </c>
    </row>
    <row r="230" spans="1:7" x14ac:dyDescent="0.2">
      <c r="A230" s="23" t="s">
        <v>13</v>
      </c>
      <c r="B230" s="4">
        <v>102</v>
      </c>
      <c r="C230" s="4">
        <v>29</v>
      </c>
      <c r="D230" s="5">
        <v>3560557</v>
      </c>
      <c r="E230" s="5">
        <v>2562911.9</v>
      </c>
      <c r="F230" s="5">
        <f t="shared" ref="F230" si="42">SUM(D230-E230)</f>
        <v>997645.10000000009</v>
      </c>
      <c r="G230" s="5">
        <f t="shared" si="41"/>
        <v>259387.72600000002</v>
      </c>
    </row>
    <row r="231" spans="1:7" x14ac:dyDescent="0.2">
      <c r="A231" s="23" t="s">
        <v>16</v>
      </c>
      <c r="B231" s="60"/>
      <c r="C231" s="60"/>
      <c r="D231" s="5"/>
      <c r="E231" s="5"/>
      <c r="F231" s="5">
        <f>SUM(D231-E231)</f>
        <v>0</v>
      </c>
      <c r="G231" s="5"/>
    </row>
    <row r="232" spans="1:7" x14ac:dyDescent="0.2">
      <c r="A232" s="23" t="s">
        <v>17</v>
      </c>
      <c r="B232" s="4">
        <v>68</v>
      </c>
      <c r="C232" s="4">
        <v>1</v>
      </c>
      <c r="D232" s="5">
        <v>4388054.9000000004</v>
      </c>
      <c r="E232" s="5">
        <v>3315661.05</v>
      </c>
      <c r="F232" s="5">
        <f t="shared" ref="F232:F233" si="43">SUM(D232-E232)</f>
        <v>1072393.8500000006</v>
      </c>
      <c r="G232" s="5">
        <f>SUM(F232*0.18)</f>
        <v>193030.8930000001</v>
      </c>
    </row>
    <row r="233" spans="1:7" x14ac:dyDescent="0.2">
      <c r="A233" s="23" t="s">
        <v>14</v>
      </c>
      <c r="B233" s="4">
        <v>555</v>
      </c>
      <c r="C233" s="4">
        <v>12</v>
      </c>
      <c r="D233" s="5">
        <v>48287648.850000001</v>
      </c>
      <c r="E233" s="5">
        <v>36655410.25</v>
      </c>
      <c r="F233" s="5">
        <f t="shared" si="43"/>
        <v>11632238.600000001</v>
      </c>
      <c r="G233" s="5">
        <f>SUM(F233*0.325)</f>
        <v>3780477.5450000004</v>
      </c>
    </row>
    <row r="234" spans="1:7" x14ac:dyDescent="0.2">
      <c r="A234" s="27" t="s">
        <v>15</v>
      </c>
      <c r="B234" s="27">
        <f t="shared" ref="B234:G234" si="44">SUM(B229:B233)</f>
        <v>902</v>
      </c>
      <c r="C234" s="27">
        <f t="shared" si="44"/>
        <v>93</v>
      </c>
      <c r="D234" s="46">
        <f t="shared" si="44"/>
        <v>62936553</v>
      </c>
      <c r="E234" s="46">
        <f t="shared" si="44"/>
        <v>47476795.200000003</v>
      </c>
      <c r="F234" s="46">
        <f t="shared" si="44"/>
        <v>15459757.800000003</v>
      </c>
      <c r="G234" s="46">
        <f t="shared" si="44"/>
        <v>4689841.029000001</v>
      </c>
    </row>
    <row r="235" spans="1:7" x14ac:dyDescent="0.2">
      <c r="A235" s="29"/>
      <c r="B235" s="29"/>
      <c r="C235" s="29"/>
      <c r="D235" s="48"/>
      <c r="E235" s="48"/>
      <c r="F235" s="48"/>
      <c r="G235" s="48"/>
    </row>
    <row r="236" spans="1:7" ht="13.5" thickBot="1" x14ac:dyDescent="0.25">
      <c r="A236" s="21" t="s">
        <v>46</v>
      </c>
      <c r="B236" s="21"/>
      <c r="C236" s="29"/>
      <c r="D236" s="48"/>
      <c r="E236" s="48"/>
      <c r="F236" s="48"/>
      <c r="G236" s="48"/>
    </row>
    <row r="237" spans="1:7" ht="13.5" thickTop="1" x14ac:dyDescent="0.2">
      <c r="A237" s="30" t="s">
        <v>1</v>
      </c>
      <c r="B237" s="31" t="s">
        <v>2</v>
      </c>
      <c r="C237" s="31" t="s">
        <v>2</v>
      </c>
      <c r="D237" s="49" t="s">
        <v>7</v>
      </c>
      <c r="E237" s="49" t="s">
        <v>7</v>
      </c>
      <c r="F237" s="49" t="s">
        <v>5</v>
      </c>
      <c r="G237" s="50" t="s">
        <v>10</v>
      </c>
    </row>
    <row r="238" spans="1:7" ht="13.5" thickBot="1" x14ac:dyDescent="0.25">
      <c r="A238" s="33" t="s">
        <v>0</v>
      </c>
      <c r="B238" s="34" t="s">
        <v>3</v>
      </c>
      <c r="C238" s="34" t="s">
        <v>4</v>
      </c>
      <c r="D238" s="51" t="s">
        <v>8</v>
      </c>
      <c r="E238" s="51" t="s">
        <v>9</v>
      </c>
      <c r="F238" s="51" t="s">
        <v>6</v>
      </c>
      <c r="G238" s="52" t="s">
        <v>11</v>
      </c>
    </row>
    <row r="239" spans="1:7" ht="13.5" thickTop="1" x14ac:dyDescent="0.2">
      <c r="A239" s="23" t="s">
        <v>12</v>
      </c>
      <c r="B239" s="4">
        <v>31</v>
      </c>
      <c r="C239" s="4">
        <v>8</v>
      </c>
      <c r="D239" s="5">
        <v>1337967</v>
      </c>
      <c r="E239" s="5">
        <v>958388.45</v>
      </c>
      <c r="F239" s="5">
        <f>SUM(D239-E239)</f>
        <v>379578.55000000005</v>
      </c>
      <c r="G239" s="5">
        <f t="shared" ref="G239:G240" si="45">SUM(F239*0.26)</f>
        <v>98690.42300000001</v>
      </c>
    </row>
    <row r="240" spans="1:7" x14ac:dyDescent="0.2">
      <c r="A240" s="23" t="s">
        <v>13</v>
      </c>
      <c r="B240" s="4">
        <v>7</v>
      </c>
      <c r="C240" s="4">
        <v>2</v>
      </c>
      <c r="D240" s="5">
        <v>275054.59999999998</v>
      </c>
      <c r="E240" s="5">
        <v>194778.25</v>
      </c>
      <c r="F240" s="5">
        <f>SUM(D240-E240)</f>
        <v>80276.349999999977</v>
      </c>
      <c r="G240" s="5">
        <f t="shared" si="45"/>
        <v>20871.850999999995</v>
      </c>
    </row>
    <row r="241" spans="1:7" x14ac:dyDescent="0.2">
      <c r="A241" s="23" t="s">
        <v>14</v>
      </c>
      <c r="B241" s="4">
        <v>339</v>
      </c>
      <c r="C241" s="4">
        <v>9</v>
      </c>
      <c r="D241" s="5">
        <v>26263424.050000001</v>
      </c>
      <c r="E241" s="5">
        <v>19962120.050000001</v>
      </c>
      <c r="F241" s="5">
        <f>SUM(D241-E241)</f>
        <v>6301304</v>
      </c>
      <c r="G241" s="5">
        <f>SUM(F241*0.325)</f>
        <v>2047923.8</v>
      </c>
    </row>
    <row r="242" spans="1:7" x14ac:dyDescent="0.2">
      <c r="A242" s="27" t="s">
        <v>15</v>
      </c>
      <c r="B242" s="27">
        <f>SUM(B239:B241)</f>
        <v>377</v>
      </c>
      <c r="C242" s="27">
        <f>SUM(C239:C241)</f>
        <v>19</v>
      </c>
      <c r="D242" s="46">
        <f t="shared" ref="D242:G242" si="46">SUM(D239:D241)</f>
        <v>27876445.650000002</v>
      </c>
      <c r="E242" s="46">
        <f t="shared" si="46"/>
        <v>21115286.75</v>
      </c>
      <c r="F242" s="46">
        <f t="shared" si="46"/>
        <v>6761158.9000000004</v>
      </c>
      <c r="G242" s="46">
        <f t="shared" si="46"/>
        <v>2167486.074</v>
      </c>
    </row>
    <row r="243" spans="1:7" x14ac:dyDescent="0.2">
      <c r="A243" s="29"/>
      <c r="B243" s="29"/>
      <c r="C243" s="29"/>
      <c r="D243" s="48"/>
      <c r="E243" s="48"/>
      <c r="F243" s="48"/>
      <c r="G243" s="48"/>
    </row>
    <row r="244" spans="1:7" ht="13.5" thickBot="1" x14ac:dyDescent="0.25">
      <c r="A244" s="21" t="s">
        <v>47</v>
      </c>
      <c r="B244" s="21"/>
      <c r="C244" s="29"/>
      <c r="D244" s="48"/>
      <c r="E244" s="48"/>
      <c r="F244" s="48"/>
      <c r="G244" s="48"/>
    </row>
    <row r="245" spans="1:7" ht="13.5" thickTop="1" x14ac:dyDescent="0.2">
      <c r="A245" s="30" t="s">
        <v>1</v>
      </c>
      <c r="B245" s="31" t="s">
        <v>2</v>
      </c>
      <c r="C245" s="31" t="s">
        <v>2</v>
      </c>
      <c r="D245" s="49" t="s">
        <v>7</v>
      </c>
      <c r="E245" s="49" t="s">
        <v>7</v>
      </c>
      <c r="F245" s="49" t="s">
        <v>5</v>
      </c>
      <c r="G245" s="50" t="s">
        <v>10</v>
      </c>
    </row>
    <row r="246" spans="1:7" ht="13.5" thickBot="1" x14ac:dyDescent="0.25">
      <c r="A246" s="33" t="s">
        <v>0</v>
      </c>
      <c r="B246" s="34" t="s">
        <v>3</v>
      </c>
      <c r="C246" s="34" t="s">
        <v>4</v>
      </c>
      <c r="D246" s="51" t="s">
        <v>8</v>
      </c>
      <c r="E246" s="51" t="s">
        <v>9</v>
      </c>
      <c r="F246" s="51" t="s">
        <v>6</v>
      </c>
      <c r="G246" s="52" t="s">
        <v>11</v>
      </c>
    </row>
    <row r="247" spans="1:7" ht="13.5" thickTop="1" x14ac:dyDescent="0.2">
      <c r="A247" s="23" t="s">
        <v>12</v>
      </c>
      <c r="B247" s="4">
        <v>35</v>
      </c>
      <c r="C247" s="4">
        <v>11</v>
      </c>
      <c r="D247" s="5">
        <v>1045039</v>
      </c>
      <c r="E247" s="5">
        <v>725620.1</v>
      </c>
      <c r="F247" s="5">
        <f>SUM(D247-E247)</f>
        <v>319418.90000000002</v>
      </c>
      <c r="G247" s="5">
        <f t="shared" ref="G247:G248" si="47">SUM(F247*0.26)</f>
        <v>83048.914000000004</v>
      </c>
    </row>
    <row r="248" spans="1:7" x14ac:dyDescent="0.2">
      <c r="A248" s="23" t="s">
        <v>13</v>
      </c>
      <c r="B248" s="4">
        <v>19</v>
      </c>
      <c r="C248" s="4">
        <v>6</v>
      </c>
      <c r="D248" s="5">
        <v>238249.5</v>
      </c>
      <c r="E248" s="5">
        <v>189157.3</v>
      </c>
      <c r="F248" s="5">
        <f t="shared" ref="F248:F249" si="48">SUM(D248-E248)</f>
        <v>49092.200000000012</v>
      </c>
      <c r="G248" s="5">
        <f t="shared" si="47"/>
        <v>12763.972000000003</v>
      </c>
    </row>
    <row r="249" spans="1:7" x14ac:dyDescent="0.2">
      <c r="A249" s="23" t="s">
        <v>14</v>
      </c>
      <c r="B249" s="4">
        <v>587</v>
      </c>
      <c r="C249" s="4">
        <v>13</v>
      </c>
      <c r="D249" s="5">
        <v>43673965.850000001</v>
      </c>
      <c r="E249" s="5">
        <v>33478707.199999999</v>
      </c>
      <c r="F249" s="5">
        <f t="shared" si="48"/>
        <v>10195258.650000002</v>
      </c>
      <c r="G249" s="5">
        <f>SUM(F249*0.325)</f>
        <v>3313459.0612500007</v>
      </c>
    </row>
    <row r="250" spans="1:7" x14ac:dyDescent="0.2">
      <c r="A250" s="27" t="s">
        <v>15</v>
      </c>
      <c r="B250" s="27">
        <f t="shared" ref="B250:G250" si="49">SUM(B247:B249)</f>
        <v>641</v>
      </c>
      <c r="C250" s="27">
        <f t="shared" si="49"/>
        <v>30</v>
      </c>
      <c r="D250" s="46">
        <f t="shared" si="49"/>
        <v>44957254.350000001</v>
      </c>
      <c r="E250" s="46">
        <f t="shared" si="49"/>
        <v>34393484.600000001</v>
      </c>
      <c r="F250" s="46">
        <f t="shared" si="49"/>
        <v>10563769.750000002</v>
      </c>
      <c r="G250" s="46">
        <f t="shared" si="49"/>
        <v>3409271.9472500007</v>
      </c>
    </row>
    <row r="251" spans="1:7" x14ac:dyDescent="0.2">
      <c r="A251" s="29"/>
      <c r="B251" s="29"/>
      <c r="C251" s="29"/>
      <c r="D251" s="48"/>
      <c r="E251" s="48"/>
      <c r="F251" s="48"/>
      <c r="G251" s="48"/>
    </row>
    <row r="252" spans="1:7" ht="13.5" thickBot="1" x14ac:dyDescent="0.25">
      <c r="A252" s="21" t="s">
        <v>48</v>
      </c>
      <c r="B252" s="21"/>
      <c r="C252" s="29"/>
      <c r="D252" s="48"/>
      <c r="E252" s="48"/>
      <c r="F252" s="48"/>
      <c r="G252" s="48"/>
    </row>
    <row r="253" spans="1:7" ht="13.5" thickTop="1" x14ac:dyDescent="0.2">
      <c r="A253" s="30" t="s">
        <v>1</v>
      </c>
      <c r="B253" s="31" t="s">
        <v>2</v>
      </c>
      <c r="C253" s="31" t="s">
        <v>2</v>
      </c>
      <c r="D253" s="49" t="s">
        <v>7</v>
      </c>
      <c r="E253" s="49" t="s">
        <v>7</v>
      </c>
      <c r="F253" s="49" t="s">
        <v>5</v>
      </c>
      <c r="G253" s="50" t="s">
        <v>10</v>
      </c>
    </row>
    <row r="254" spans="1:7" ht="13.5" thickBot="1" x14ac:dyDescent="0.25">
      <c r="A254" s="33" t="s">
        <v>0</v>
      </c>
      <c r="B254" s="34" t="s">
        <v>3</v>
      </c>
      <c r="C254" s="34" t="s">
        <v>4</v>
      </c>
      <c r="D254" s="51" t="s">
        <v>8</v>
      </c>
      <c r="E254" s="51" t="s">
        <v>9</v>
      </c>
      <c r="F254" s="51" t="s">
        <v>6</v>
      </c>
      <c r="G254" s="52" t="s">
        <v>11</v>
      </c>
    </row>
    <row r="255" spans="1:7" ht="13.5" thickTop="1" x14ac:dyDescent="0.2">
      <c r="A255" s="23" t="s">
        <v>12</v>
      </c>
      <c r="B255" s="4">
        <v>10</v>
      </c>
      <c r="C255" s="4">
        <v>3</v>
      </c>
      <c r="D255" s="5">
        <v>419209.7</v>
      </c>
      <c r="E255" s="5">
        <v>324963.84999999998</v>
      </c>
      <c r="F255" s="5">
        <f>SUM(D255-E255)</f>
        <v>94245.850000000035</v>
      </c>
      <c r="G255" s="5">
        <f t="shared" ref="G255:G256" si="50">SUM(F255*0.26)</f>
        <v>24503.921000000009</v>
      </c>
    </row>
    <row r="256" spans="1:7" x14ac:dyDescent="0.2">
      <c r="A256" s="23" t="s">
        <v>13</v>
      </c>
      <c r="B256" s="4">
        <v>10</v>
      </c>
      <c r="C256" s="4">
        <v>3</v>
      </c>
      <c r="D256" s="5">
        <v>242192.2</v>
      </c>
      <c r="E256" s="5">
        <v>191562.1</v>
      </c>
      <c r="F256" s="5">
        <f>SUM(D256-E256)</f>
        <v>50630.100000000006</v>
      </c>
      <c r="G256" s="5">
        <f t="shared" si="50"/>
        <v>13163.826000000003</v>
      </c>
    </row>
    <row r="257" spans="1:7" x14ac:dyDescent="0.2">
      <c r="A257" s="23" t="s">
        <v>14</v>
      </c>
      <c r="B257" s="4">
        <v>74</v>
      </c>
      <c r="C257" s="4">
        <v>2</v>
      </c>
      <c r="D257" s="5">
        <v>5684694.0999999996</v>
      </c>
      <c r="E257" s="5">
        <v>4262420.75</v>
      </c>
      <c r="F257" s="5">
        <f>SUM(D257-E257)</f>
        <v>1422273.3499999996</v>
      </c>
      <c r="G257" s="5">
        <f>SUM(F257*0.325)</f>
        <v>462238.83874999988</v>
      </c>
    </row>
    <row r="258" spans="1:7" x14ac:dyDescent="0.2">
      <c r="A258" s="27" t="s">
        <v>15</v>
      </c>
      <c r="B258" s="27">
        <f t="shared" ref="B258:G258" si="51">SUM(B255:B257)</f>
        <v>94</v>
      </c>
      <c r="C258" s="27">
        <f t="shared" si="51"/>
        <v>8</v>
      </c>
      <c r="D258" s="46">
        <f t="shared" si="51"/>
        <v>6346096</v>
      </c>
      <c r="E258" s="46">
        <f t="shared" si="51"/>
        <v>4778946.7</v>
      </c>
      <c r="F258" s="46">
        <f t="shared" si="51"/>
        <v>1567149.2999999996</v>
      </c>
      <c r="G258" s="46">
        <f t="shared" si="51"/>
        <v>499906.58574999991</v>
      </c>
    </row>
    <row r="259" spans="1:7" x14ac:dyDescent="0.2">
      <c r="A259" s="11"/>
      <c r="B259" s="11"/>
      <c r="C259" s="11"/>
    </row>
    <row r="260" spans="1:7" ht="15.75" x14ac:dyDescent="0.25">
      <c r="A260" s="125" t="s">
        <v>49</v>
      </c>
      <c r="B260" s="125"/>
      <c r="C260" s="125"/>
      <c r="D260" s="125"/>
      <c r="E260" s="125"/>
    </row>
    <row r="261" spans="1:7" ht="16.5" thickBot="1" x14ac:dyDescent="0.3">
      <c r="A261" s="15"/>
      <c r="B261" s="15"/>
      <c r="C261" s="15"/>
      <c r="D261" s="53"/>
      <c r="E261" s="53"/>
    </row>
    <row r="262" spans="1:7" ht="13.5" customHeight="1" thickTop="1" x14ac:dyDescent="0.2">
      <c r="A262" s="126" t="s">
        <v>54</v>
      </c>
      <c r="B262" s="128" t="s">
        <v>67</v>
      </c>
      <c r="C262" s="130" t="s">
        <v>68</v>
      </c>
      <c r="D262" s="120" t="s">
        <v>65</v>
      </c>
      <c r="E262" s="120" t="s">
        <v>64</v>
      </c>
      <c r="F262" s="120" t="s">
        <v>62</v>
      </c>
      <c r="G262" s="122" t="s">
        <v>63</v>
      </c>
    </row>
    <row r="263" spans="1:7" ht="13.5" thickBot="1" x14ac:dyDescent="0.25">
      <c r="A263" s="127"/>
      <c r="B263" s="129"/>
      <c r="C263" s="131"/>
      <c r="D263" s="121"/>
      <c r="E263" s="121"/>
      <c r="F263" s="121"/>
      <c r="G263" s="123"/>
    </row>
    <row r="264" spans="1:7" ht="13.5" thickTop="1" x14ac:dyDescent="0.2"/>
    <row r="265" spans="1:7" x14ac:dyDescent="0.2">
      <c r="A265" s="10" t="s">
        <v>12</v>
      </c>
      <c r="B265" s="38">
        <f>SUMIF($A$1:$A$258,"TYPE 1",$B$1:$B$258)-10</f>
        <v>2664</v>
      </c>
      <c r="C265" s="38">
        <f>SUMIF($A$1:$A$258,"TYPE 1",$C$1:$C$258)</f>
        <v>791</v>
      </c>
      <c r="D265" s="37">
        <f>SUMIF($A$1:$A$258,"TYPE 1",$D$1:$D$258)</f>
        <v>108780423.34999998</v>
      </c>
      <c r="E265" s="37">
        <f>SUMIF($A$1:$A$258,"TYPE 1",$E$1:$E$258)</f>
        <v>78194230.649999991</v>
      </c>
      <c r="F265" s="37">
        <f>SUMIF($A$1:$A$258,"TYPE 1",$F$1:$F$258)</f>
        <v>30586192.700000003</v>
      </c>
      <c r="G265" s="37">
        <f>SUMIF($A$1:$A$258,"TYPE 1",$G$1:$G$258)</f>
        <v>7952410.1020000009</v>
      </c>
    </row>
    <row r="266" spans="1:7" x14ac:dyDescent="0.2">
      <c r="A266" s="10" t="s">
        <v>13</v>
      </c>
      <c r="B266" s="38">
        <f>SUMIF($A$1:$A$258,"TYPE 2",$B$1:$B$258)-1</f>
        <v>1195</v>
      </c>
      <c r="C266" s="38">
        <f>SUMIF($A$1:$A$258,"TYPE 2",$C$1:$C$258)</f>
        <v>382</v>
      </c>
      <c r="D266" s="37">
        <f>SUMIF($A$1:$A$258,"TYPE 2",$D$1:$D$258)</f>
        <v>40319720.650000006</v>
      </c>
      <c r="E266" s="37">
        <f>SUMIF($A$1:$A$258,"TYPE 2",$E$1:$E$258)</f>
        <v>29184202.749999993</v>
      </c>
      <c r="F266" s="37">
        <f>SUMIF($A$1:$A$258,"TYPE 2",$F$1:$F$258)</f>
        <v>11135517.899999995</v>
      </c>
      <c r="G266" s="37">
        <f>SUMIF($A$1:$A$258,"TYPE 2",$G$1:$G$258)</f>
        <v>2895234.6539999996</v>
      </c>
    </row>
    <row r="267" spans="1:7" x14ac:dyDescent="0.2">
      <c r="A267" s="10" t="s">
        <v>16</v>
      </c>
      <c r="B267" s="38">
        <f>SUMIF($A$1:$A$258,"TYPE 3",$B$1:$B$258)</f>
        <v>32</v>
      </c>
      <c r="C267" s="38">
        <f>SUMIF($A$1:$A$258,"TYPE 3",$C$1:$C$258)</f>
        <v>5</v>
      </c>
      <c r="D267" s="37">
        <f>SUMIF($A$1:$A$258,"TYPE 3",$D$1:$D$258)</f>
        <v>1080804.1000000001</v>
      </c>
      <c r="E267" s="37">
        <f>SUMIF($A$1:$A$258,"TYPE 3",$E$1:$E$258)</f>
        <v>816583.79999999993</v>
      </c>
      <c r="F267" s="37">
        <f>SUMIF($A$1:$A$258,"TYPE 3",$F$1:$F$258)</f>
        <v>264220.30000000005</v>
      </c>
      <c r="G267" s="37">
        <f>SUMIF($A$1:$A$258,"TYPE 3",$G$1:$G$258)</f>
        <v>68697.27800000002</v>
      </c>
    </row>
    <row r="268" spans="1:7" x14ac:dyDescent="0.2">
      <c r="A268" s="10" t="s">
        <v>17</v>
      </c>
      <c r="B268" s="38">
        <f>SUMIF($A$1:$A$258,"TYPE 4",$B$1:$B$258)</f>
        <v>1079</v>
      </c>
      <c r="C268" s="38">
        <f>SUMIF($A$1:$A$258,"TYPE 4",$C$1:$C$258)</f>
        <v>15</v>
      </c>
      <c r="D268" s="37">
        <f>SUMIF($A$1:$A$258,"TYPE 4",$D$1:$D$258)</f>
        <v>66053605.399999999</v>
      </c>
      <c r="E268" s="37">
        <f>SUMIF($A$1:$A$258,"TYPE 4",$E$1:$E$258)</f>
        <v>50972466.399999999</v>
      </c>
      <c r="F268" s="37">
        <f>SUMIF($A$1:$A$258,"TYPE 4",$F$1:$F$258)</f>
        <v>15081139.000000004</v>
      </c>
      <c r="G268" s="37">
        <f>SUMIF($A$1:$A$258,"TYPE 4",$G$1:$G$258)</f>
        <v>2714605.0200000009</v>
      </c>
    </row>
    <row r="269" spans="1:7" x14ac:dyDescent="0.2">
      <c r="A269" s="10" t="s">
        <v>14</v>
      </c>
      <c r="B269" s="38">
        <f>SUMIF($A$1:$A$258,"TYPE 5",$B$1:$B$258)-32</f>
        <v>8100</v>
      </c>
      <c r="C269" s="38">
        <f>SUMIF($A$1:$A$258,"TYPE 5",$C$1:$C$258)</f>
        <v>199</v>
      </c>
      <c r="D269" s="37">
        <f>SUMIF($A$1:$A$258,"TYPE 5",$D$1:$D$258)</f>
        <v>610471026.3499999</v>
      </c>
      <c r="E269" s="37">
        <f>SUMIF($A$1:$A$258,"TYPE 5",$E$1:$E$258)</f>
        <v>459544352.09999996</v>
      </c>
      <c r="F269" s="37">
        <f>SUMIF($A$1:$A$258,"TYPE 5",$F$1:$F$258)</f>
        <v>150926674.25</v>
      </c>
      <c r="G269" s="37">
        <f>SUMIF($A$1:$A$258,"TYPE 5",$G$1:$G$258)</f>
        <v>49051169.131249994</v>
      </c>
    </row>
    <row r="270" spans="1:7" ht="13.5" thickBot="1" x14ac:dyDescent="0.25">
      <c r="A270" s="10" t="s">
        <v>15</v>
      </c>
      <c r="B270" s="68">
        <f>SUM(B265:B269)</f>
        <v>13070</v>
      </c>
      <c r="C270" s="39">
        <f t="shared" ref="C270:E270" si="52">SUM(C265:C269)</f>
        <v>1392</v>
      </c>
      <c r="D270" s="54">
        <f>SUM(D265:D269)</f>
        <v>826705579.8499999</v>
      </c>
      <c r="E270" s="54">
        <f t="shared" si="52"/>
        <v>618711835.69999993</v>
      </c>
      <c r="F270" s="54">
        <f>SUM(F265:F269)</f>
        <v>207993744.14999998</v>
      </c>
      <c r="G270" s="69">
        <f>SUM(G265:G269)-0.01</f>
        <v>62682116.175250001</v>
      </c>
    </row>
    <row r="271" spans="1:7" ht="13.5" thickTop="1" x14ac:dyDescent="0.2">
      <c r="A271" s="124"/>
      <c r="B271" s="124"/>
      <c r="C271" s="124"/>
      <c r="D271" s="124"/>
      <c r="E271" s="45"/>
    </row>
    <row r="272" spans="1:7" x14ac:dyDescent="0.2">
      <c r="A272" s="10" t="s">
        <v>57</v>
      </c>
      <c r="B272" s="10"/>
      <c r="C272" s="10"/>
      <c r="D272" s="55"/>
      <c r="E272" s="45"/>
    </row>
    <row r="273" spans="1:1" x14ac:dyDescent="0.2">
      <c r="A273" s="6" t="s">
        <v>58</v>
      </c>
    </row>
    <row r="274" spans="1:1" x14ac:dyDescent="0.2">
      <c r="A274" s="6" t="s">
        <v>59</v>
      </c>
    </row>
    <row r="275" spans="1:1" x14ac:dyDescent="0.2">
      <c r="A275" s="6" t="s">
        <v>60</v>
      </c>
    </row>
    <row r="276" spans="1:1" x14ac:dyDescent="0.2">
      <c r="A276" s="6" t="s">
        <v>61</v>
      </c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7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THIRD QUARTER FY 2026
JANUARY - MARCH  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showGridLines="0" showWhiteSpace="0" view="pageLayout" topLeftCell="A261" zoomScale="160" zoomScaleNormal="100" zoomScalePageLayoutView="160" workbookViewId="0">
      <selection activeCell="A277" sqref="A277"/>
    </sheetView>
  </sheetViews>
  <sheetFormatPr defaultRowHeight="12.75" x14ac:dyDescent="0.2"/>
  <cols>
    <col min="1" max="1" width="11.85546875" customWidth="1"/>
    <col min="2" max="2" width="7.42578125" bestFit="1" customWidth="1"/>
    <col min="3" max="3" width="7.140625" bestFit="1" customWidth="1"/>
    <col min="4" max="4" width="16.42578125" style="56" customWidth="1"/>
    <col min="5" max="5" width="16.42578125" style="56" bestFit="1" customWidth="1"/>
    <col min="6" max="6" width="15.140625" style="56" bestFit="1" customWidth="1"/>
    <col min="7" max="7" width="13.85546875" style="56" customWidth="1"/>
    <col min="8" max="8" width="9.5703125" bestFit="1" customWidth="1"/>
    <col min="9" max="9" width="13.85546875" bestFit="1" customWidth="1"/>
  </cols>
  <sheetData>
    <row r="1" spans="1:8" ht="13.5" thickBot="1" x14ac:dyDescent="0.25">
      <c r="A1" s="21" t="s">
        <v>18</v>
      </c>
      <c r="B1" s="21"/>
      <c r="C1" s="6"/>
      <c r="D1" s="37"/>
      <c r="E1" s="37"/>
      <c r="F1" s="37"/>
      <c r="G1" s="40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50" t="s">
        <v>10</v>
      </c>
    </row>
    <row r="3" spans="1:8" x14ac:dyDescent="0.2">
      <c r="A3" s="70" t="s">
        <v>0</v>
      </c>
      <c r="B3" s="71" t="s">
        <v>3</v>
      </c>
      <c r="C3" s="71" t="s">
        <v>4</v>
      </c>
      <c r="D3" s="72" t="s">
        <v>8</v>
      </c>
      <c r="E3" s="72" t="s">
        <v>9</v>
      </c>
      <c r="F3" s="72" t="s">
        <v>6</v>
      </c>
      <c r="G3" s="73" t="s">
        <v>11</v>
      </c>
    </row>
    <row r="4" spans="1:8" x14ac:dyDescent="0.2">
      <c r="A4" s="74" t="s">
        <v>12</v>
      </c>
      <c r="B4" s="75"/>
      <c r="C4" s="75"/>
      <c r="D4" s="76"/>
      <c r="E4" s="76"/>
      <c r="F4" s="77">
        <f>SUM(D4-E4)</f>
        <v>0</v>
      </c>
      <c r="G4" s="76"/>
    </row>
    <row r="5" spans="1:8" x14ac:dyDescent="0.2">
      <c r="A5" s="74" t="s">
        <v>13</v>
      </c>
      <c r="B5" s="75"/>
      <c r="C5" s="75"/>
      <c r="D5" s="76"/>
      <c r="E5" s="76"/>
      <c r="F5" s="77">
        <f>SUM(D5-E5)</f>
        <v>0</v>
      </c>
      <c r="G5" s="76"/>
    </row>
    <row r="6" spans="1:8" ht="13.5" thickBot="1" x14ac:dyDescent="0.25">
      <c r="A6" s="85" t="s">
        <v>14</v>
      </c>
      <c r="B6" s="86"/>
      <c r="C6" s="86"/>
      <c r="D6" s="87"/>
      <c r="E6" s="87"/>
      <c r="F6" s="88">
        <f>SUM(D6-E6)</f>
        <v>0</v>
      </c>
      <c r="G6" s="87"/>
    </row>
    <row r="7" spans="1:8" ht="13.5" thickBot="1" x14ac:dyDescent="0.25">
      <c r="A7" s="89" t="s">
        <v>15</v>
      </c>
      <c r="B7" s="90">
        <f>SUM(B4:B6)</f>
        <v>0</v>
      </c>
      <c r="C7" s="90">
        <f t="shared" ref="C7:G7" si="0">SUM(C4:C6)</f>
        <v>0</v>
      </c>
      <c r="D7" s="91">
        <f t="shared" si="0"/>
        <v>0</v>
      </c>
      <c r="E7" s="91">
        <f t="shared" si="0"/>
        <v>0</v>
      </c>
      <c r="F7" s="91">
        <f t="shared" si="0"/>
        <v>0</v>
      </c>
      <c r="G7" s="92">
        <f t="shared" si="0"/>
        <v>0</v>
      </c>
      <c r="H7" s="65"/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x14ac:dyDescent="0.2">
      <c r="A11" s="79" t="s">
        <v>0</v>
      </c>
      <c r="B11" s="80" t="s">
        <v>3</v>
      </c>
      <c r="C11" s="80" t="s">
        <v>4</v>
      </c>
      <c r="D11" s="81" t="s">
        <v>8</v>
      </c>
      <c r="E11" s="81" t="s">
        <v>9</v>
      </c>
      <c r="F11" s="81" t="s">
        <v>6</v>
      </c>
      <c r="G11" s="82" t="s">
        <v>11</v>
      </c>
    </row>
    <row r="12" spans="1:8" x14ac:dyDescent="0.2">
      <c r="A12" s="78" t="s">
        <v>12</v>
      </c>
      <c r="B12" s="83"/>
      <c r="C12" s="83"/>
      <c r="D12" s="76"/>
      <c r="E12" s="76"/>
      <c r="F12" s="84">
        <f>SUM(D12-E12)</f>
        <v>0</v>
      </c>
      <c r="G12" s="76"/>
    </row>
    <row r="13" spans="1:8" x14ac:dyDescent="0.2">
      <c r="A13" s="78" t="s">
        <v>13</v>
      </c>
      <c r="B13" s="83"/>
      <c r="C13" s="83"/>
      <c r="D13" s="76"/>
      <c r="E13" s="76"/>
      <c r="F13" s="84">
        <f>SUM(D13-E13)</f>
        <v>0</v>
      </c>
      <c r="G13" s="76"/>
    </row>
    <row r="14" spans="1:8" ht="13.5" thickBot="1" x14ac:dyDescent="0.25">
      <c r="A14" s="85" t="s">
        <v>14</v>
      </c>
      <c r="B14" s="93"/>
      <c r="C14" s="93"/>
      <c r="D14" s="87"/>
      <c r="E14" s="87"/>
      <c r="F14" s="94">
        <f>SUM(D14-E14)</f>
        <v>0</v>
      </c>
      <c r="G14" s="87"/>
    </row>
    <row r="15" spans="1:8" ht="13.5" thickBot="1" x14ac:dyDescent="0.25">
      <c r="A15" s="89" t="s">
        <v>15</v>
      </c>
      <c r="B15" s="90">
        <f>SUM(B12:B14)</f>
        <v>0</v>
      </c>
      <c r="C15" s="90">
        <f t="shared" ref="C15:G15" si="1">SUM(C12:C14)</f>
        <v>0</v>
      </c>
      <c r="D15" s="91">
        <f t="shared" si="1"/>
        <v>0</v>
      </c>
      <c r="E15" s="91">
        <f t="shared" si="1"/>
        <v>0</v>
      </c>
      <c r="F15" s="91">
        <f t="shared" si="1"/>
        <v>0</v>
      </c>
      <c r="G15" s="92">
        <f t="shared" si="1"/>
        <v>0</v>
      </c>
      <c r="H15" s="65"/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14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14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  <c r="N18" s="67"/>
    </row>
    <row r="19" spans="1:14" x14ac:dyDescent="0.2">
      <c r="A19" s="79" t="s">
        <v>0</v>
      </c>
      <c r="B19" s="80" t="s">
        <v>3</v>
      </c>
      <c r="C19" s="80" t="s">
        <v>4</v>
      </c>
      <c r="D19" s="81" t="s">
        <v>8</v>
      </c>
      <c r="E19" s="81" t="s">
        <v>9</v>
      </c>
      <c r="F19" s="81" t="s">
        <v>6</v>
      </c>
      <c r="G19" s="82" t="s">
        <v>11</v>
      </c>
    </row>
    <row r="20" spans="1:14" x14ac:dyDescent="0.2">
      <c r="A20" s="78" t="s">
        <v>12</v>
      </c>
      <c r="B20" s="83"/>
      <c r="C20" s="83"/>
      <c r="D20" s="76"/>
      <c r="E20" s="76"/>
      <c r="F20" s="77">
        <f>SUM(D20-E20)</f>
        <v>0</v>
      </c>
      <c r="G20" s="76"/>
    </row>
    <row r="21" spans="1:14" x14ac:dyDescent="0.2">
      <c r="A21" s="78" t="s">
        <v>13</v>
      </c>
      <c r="B21" s="83"/>
      <c r="C21" s="83"/>
      <c r="D21" s="76"/>
      <c r="E21" s="76"/>
      <c r="F21" s="77">
        <f>SUM(D21-E21)</f>
        <v>0</v>
      </c>
      <c r="G21" s="76"/>
    </row>
    <row r="22" spans="1:14" ht="13.5" thickBot="1" x14ac:dyDescent="0.25">
      <c r="A22" s="85" t="s">
        <v>14</v>
      </c>
      <c r="B22" s="93"/>
      <c r="C22" s="93"/>
      <c r="D22" s="87"/>
      <c r="E22" s="87"/>
      <c r="F22" s="88">
        <f>SUM(D22-E22)</f>
        <v>0</v>
      </c>
      <c r="G22" s="87"/>
    </row>
    <row r="23" spans="1:14" ht="13.5" thickBot="1" x14ac:dyDescent="0.25">
      <c r="A23" s="89" t="s">
        <v>15</v>
      </c>
      <c r="B23" s="90">
        <f>SUM(B20:B22)</f>
        <v>0</v>
      </c>
      <c r="C23" s="90">
        <f t="shared" ref="C23:G23" si="2">SUM(C20:C22)</f>
        <v>0</v>
      </c>
      <c r="D23" s="91">
        <f t="shared" si="2"/>
        <v>0</v>
      </c>
      <c r="E23" s="91">
        <f t="shared" si="2"/>
        <v>0</v>
      </c>
      <c r="F23" s="91">
        <f t="shared" si="2"/>
        <v>0</v>
      </c>
      <c r="G23" s="92">
        <f t="shared" si="2"/>
        <v>0</v>
      </c>
      <c r="H23" s="65"/>
    </row>
    <row r="24" spans="1:14" x14ac:dyDescent="0.2">
      <c r="A24" s="29"/>
      <c r="B24" s="29"/>
      <c r="C24" s="29"/>
      <c r="D24" s="48"/>
      <c r="E24" s="48"/>
      <c r="F24" s="48"/>
      <c r="G24" s="48"/>
    </row>
    <row r="25" spans="1:14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14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14" x14ac:dyDescent="0.2">
      <c r="A27" s="79" t="s">
        <v>0</v>
      </c>
      <c r="B27" s="80" t="s">
        <v>3</v>
      </c>
      <c r="C27" s="80" t="s">
        <v>4</v>
      </c>
      <c r="D27" s="81" t="s">
        <v>8</v>
      </c>
      <c r="E27" s="81" t="s">
        <v>9</v>
      </c>
      <c r="F27" s="81" t="s">
        <v>6</v>
      </c>
      <c r="G27" s="82" t="s">
        <v>11</v>
      </c>
    </row>
    <row r="28" spans="1:14" x14ac:dyDescent="0.2">
      <c r="A28" s="78" t="s">
        <v>12</v>
      </c>
      <c r="B28" s="83"/>
      <c r="C28" s="83"/>
      <c r="D28" s="76"/>
      <c r="E28" s="76"/>
      <c r="F28" s="77">
        <f>SUM(D28-E28)</f>
        <v>0</v>
      </c>
      <c r="G28" s="76"/>
    </row>
    <row r="29" spans="1:14" x14ac:dyDescent="0.2">
      <c r="A29" s="78" t="s">
        <v>13</v>
      </c>
      <c r="B29" s="83"/>
      <c r="C29" s="83"/>
      <c r="D29" s="76"/>
      <c r="E29" s="76"/>
      <c r="F29" s="77">
        <f>SUM(D29-E29)</f>
        <v>0</v>
      </c>
      <c r="G29" s="76"/>
    </row>
    <row r="30" spans="1:14" x14ac:dyDescent="0.2">
      <c r="A30" s="78" t="s">
        <v>16</v>
      </c>
      <c r="B30" s="83"/>
      <c r="C30" s="83"/>
      <c r="D30" s="76"/>
      <c r="E30" s="76"/>
      <c r="F30" s="77">
        <f>SUM(D30-E30)</f>
        <v>0</v>
      </c>
      <c r="G30" s="76"/>
    </row>
    <row r="31" spans="1:14" ht="13.5" thickBot="1" x14ac:dyDescent="0.25">
      <c r="A31" s="85" t="s">
        <v>14</v>
      </c>
      <c r="B31" s="93"/>
      <c r="C31" s="93"/>
      <c r="D31" s="87"/>
      <c r="E31" s="87"/>
      <c r="F31" s="88">
        <f>SUM(D31-E31)</f>
        <v>0</v>
      </c>
      <c r="G31" s="87"/>
    </row>
    <row r="32" spans="1:14" ht="13.5" thickBot="1" x14ac:dyDescent="0.25">
      <c r="A32" s="89" t="s">
        <v>15</v>
      </c>
      <c r="B32" s="90">
        <f>SUM(B28:B31)</f>
        <v>0</v>
      </c>
      <c r="C32" s="90">
        <f t="shared" ref="C32:G32" si="3">SUM(C28:C31)</f>
        <v>0</v>
      </c>
      <c r="D32" s="91">
        <f t="shared" si="3"/>
        <v>0</v>
      </c>
      <c r="E32" s="91">
        <f>SUM(E28:E31)</f>
        <v>0</v>
      </c>
      <c r="F32" s="91">
        <f t="shared" si="3"/>
        <v>0</v>
      </c>
      <c r="G32" s="92">
        <f t="shared" si="3"/>
        <v>0</v>
      </c>
      <c r="H32" s="65"/>
    </row>
    <row r="33" spans="1:8" x14ac:dyDescent="0.2">
      <c r="A33" s="29"/>
      <c r="B33" s="29"/>
      <c r="C33" s="29"/>
      <c r="D33" s="48"/>
      <c r="E33" s="48"/>
      <c r="F33" s="48"/>
      <c r="G33" s="48"/>
    </row>
    <row r="34" spans="1:8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8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8" x14ac:dyDescent="0.2">
      <c r="A36" s="79" t="s">
        <v>0</v>
      </c>
      <c r="B36" s="80" t="s">
        <v>3</v>
      </c>
      <c r="C36" s="80" t="s">
        <v>4</v>
      </c>
      <c r="D36" s="81" t="s">
        <v>8</v>
      </c>
      <c r="E36" s="81" t="s">
        <v>9</v>
      </c>
      <c r="F36" s="81" t="s">
        <v>6</v>
      </c>
      <c r="G36" s="82" t="s">
        <v>11</v>
      </c>
    </row>
    <row r="37" spans="1:8" x14ac:dyDescent="0.2">
      <c r="A37" s="78" t="s">
        <v>12</v>
      </c>
      <c r="B37" s="83"/>
      <c r="C37" s="83"/>
      <c r="D37" s="76"/>
      <c r="E37" s="76"/>
      <c r="F37" s="77">
        <f>SUM(D37-E37)</f>
        <v>0</v>
      </c>
      <c r="G37" s="76"/>
    </row>
    <row r="38" spans="1:8" x14ac:dyDescent="0.2">
      <c r="A38" s="78" t="s">
        <v>13</v>
      </c>
      <c r="B38" s="83"/>
      <c r="C38" s="83"/>
      <c r="D38" s="76"/>
      <c r="E38" s="76"/>
      <c r="F38" s="77">
        <f>SUM(D38-E38)</f>
        <v>0</v>
      </c>
      <c r="G38" s="76"/>
    </row>
    <row r="39" spans="1:8" x14ac:dyDescent="0.2">
      <c r="A39" s="78" t="s">
        <v>16</v>
      </c>
      <c r="B39" s="83"/>
      <c r="C39" s="83"/>
      <c r="D39" s="76"/>
      <c r="E39" s="76"/>
      <c r="F39" s="77">
        <f>SUM(D39-E39)</f>
        <v>0</v>
      </c>
      <c r="G39" s="76"/>
    </row>
    <row r="40" spans="1:8" ht="13.5" thickBot="1" x14ac:dyDescent="0.25">
      <c r="A40" s="85" t="s">
        <v>14</v>
      </c>
      <c r="B40" s="93"/>
      <c r="C40" s="93"/>
      <c r="D40" s="87"/>
      <c r="E40" s="87"/>
      <c r="F40" s="88">
        <f>SUM(D40-E40)</f>
        <v>0</v>
      </c>
      <c r="G40" s="87"/>
    </row>
    <row r="41" spans="1:8" ht="13.5" thickBot="1" x14ac:dyDescent="0.25">
      <c r="A41" s="89" t="s">
        <v>15</v>
      </c>
      <c r="B41" s="90">
        <f t="shared" ref="B41:G41" si="4">SUM(B37:B40)</f>
        <v>0</v>
      </c>
      <c r="C41" s="90">
        <f t="shared" si="4"/>
        <v>0</v>
      </c>
      <c r="D41" s="91">
        <f t="shared" si="4"/>
        <v>0</v>
      </c>
      <c r="E41" s="91">
        <f t="shared" si="4"/>
        <v>0</v>
      </c>
      <c r="F41" s="91">
        <f t="shared" si="4"/>
        <v>0</v>
      </c>
      <c r="G41" s="92">
        <f t="shared" si="4"/>
        <v>0</v>
      </c>
      <c r="H41" s="65"/>
    </row>
    <row r="42" spans="1:8" x14ac:dyDescent="0.2">
      <c r="A42" s="29"/>
      <c r="B42" s="29"/>
      <c r="C42" s="29"/>
      <c r="D42" s="48"/>
      <c r="E42" s="48"/>
      <c r="F42" s="48"/>
      <c r="G42" s="48"/>
    </row>
    <row r="43" spans="1:8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8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8" x14ac:dyDescent="0.2">
      <c r="A45" s="79" t="s">
        <v>0</v>
      </c>
      <c r="B45" s="80" t="s">
        <v>3</v>
      </c>
      <c r="C45" s="80" t="s">
        <v>4</v>
      </c>
      <c r="D45" s="81" t="s">
        <v>8</v>
      </c>
      <c r="E45" s="81" t="s">
        <v>9</v>
      </c>
      <c r="F45" s="81" t="s">
        <v>6</v>
      </c>
      <c r="G45" s="82" t="s">
        <v>11</v>
      </c>
    </row>
    <row r="46" spans="1:8" x14ac:dyDescent="0.2">
      <c r="A46" s="78" t="s">
        <v>12</v>
      </c>
      <c r="B46" s="83"/>
      <c r="C46" s="83"/>
      <c r="D46" s="76"/>
      <c r="E46" s="76"/>
      <c r="F46" s="77">
        <f>SUM(D46-E46)</f>
        <v>0</v>
      </c>
      <c r="G46" s="76"/>
    </row>
    <row r="47" spans="1:8" x14ac:dyDescent="0.2">
      <c r="A47" s="78" t="s">
        <v>13</v>
      </c>
      <c r="B47" s="83"/>
      <c r="C47" s="83"/>
      <c r="D47" s="76"/>
      <c r="E47" s="76"/>
      <c r="F47" s="77">
        <f>SUM(D47-E47)</f>
        <v>0</v>
      </c>
      <c r="G47" s="76"/>
    </row>
    <row r="48" spans="1:8" ht="13.5" thickBot="1" x14ac:dyDescent="0.25">
      <c r="A48" s="85" t="s">
        <v>14</v>
      </c>
      <c r="B48" s="93"/>
      <c r="C48" s="93"/>
      <c r="D48" s="87"/>
      <c r="E48" s="87"/>
      <c r="F48" s="88">
        <f>SUM(D48-E48)</f>
        <v>0</v>
      </c>
      <c r="G48" s="87"/>
    </row>
    <row r="49" spans="1:8" ht="13.5" thickBot="1" x14ac:dyDescent="0.25">
      <c r="A49" s="89" t="s">
        <v>15</v>
      </c>
      <c r="B49" s="90">
        <f t="shared" ref="B49:G49" si="5">SUM(B46:B48)</f>
        <v>0</v>
      </c>
      <c r="C49" s="90">
        <f t="shared" si="5"/>
        <v>0</v>
      </c>
      <c r="D49" s="91">
        <f t="shared" si="5"/>
        <v>0</v>
      </c>
      <c r="E49" s="91">
        <f t="shared" si="5"/>
        <v>0</v>
      </c>
      <c r="F49" s="91">
        <f t="shared" si="5"/>
        <v>0</v>
      </c>
      <c r="G49" s="92">
        <f t="shared" si="5"/>
        <v>0</v>
      </c>
      <c r="H49" s="65"/>
    </row>
    <row r="50" spans="1:8" x14ac:dyDescent="0.2">
      <c r="A50" s="29"/>
      <c r="B50" s="29"/>
      <c r="C50" s="29"/>
      <c r="D50" s="48"/>
      <c r="E50" s="48"/>
      <c r="F50" s="48"/>
      <c r="G50" s="48"/>
    </row>
    <row r="51" spans="1:8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8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8" x14ac:dyDescent="0.2">
      <c r="A53" s="79" t="s">
        <v>0</v>
      </c>
      <c r="B53" s="80" t="s">
        <v>3</v>
      </c>
      <c r="C53" s="80" t="s">
        <v>4</v>
      </c>
      <c r="D53" s="81" t="s">
        <v>8</v>
      </c>
      <c r="E53" s="81" t="s">
        <v>9</v>
      </c>
      <c r="F53" s="81" t="s">
        <v>6</v>
      </c>
      <c r="G53" s="82" t="s">
        <v>11</v>
      </c>
    </row>
    <row r="54" spans="1:8" x14ac:dyDescent="0.2">
      <c r="A54" s="78" t="s">
        <v>12</v>
      </c>
      <c r="B54" s="75"/>
      <c r="C54" s="75"/>
      <c r="D54" s="76"/>
      <c r="E54" s="76"/>
      <c r="F54" s="77">
        <f>SUM(D54-E54)</f>
        <v>0</v>
      </c>
      <c r="G54" s="76"/>
    </row>
    <row r="55" spans="1:8" x14ac:dyDescent="0.2">
      <c r="A55" s="78" t="s">
        <v>13</v>
      </c>
      <c r="B55" s="75"/>
      <c r="C55" s="75"/>
      <c r="D55" s="76"/>
      <c r="E55" s="76"/>
      <c r="F55" s="77">
        <f>SUM(D55-E55)</f>
        <v>0</v>
      </c>
      <c r="G55" s="76"/>
    </row>
    <row r="56" spans="1:8" ht="13.5" thickBot="1" x14ac:dyDescent="0.25">
      <c r="A56" s="85" t="s">
        <v>16</v>
      </c>
      <c r="B56" s="86"/>
      <c r="C56" s="86"/>
      <c r="D56" s="87"/>
      <c r="E56" s="87"/>
      <c r="F56" s="88">
        <f>SUM(D56-E56)</f>
        <v>0</v>
      </c>
      <c r="G56" s="87"/>
    </row>
    <row r="57" spans="1:8" ht="13.5" thickBot="1" x14ac:dyDescent="0.25">
      <c r="A57" s="89" t="s">
        <v>15</v>
      </c>
      <c r="B57" s="90">
        <f>SUM(B54:B56)</f>
        <v>0</v>
      </c>
      <c r="C57" s="90">
        <f>SUM(C54:C56)</f>
        <v>0</v>
      </c>
      <c r="D57" s="91">
        <f>SUM(D54:D56)</f>
        <v>0</v>
      </c>
      <c r="E57" s="91">
        <f t="shared" ref="E57:G57" si="6">SUM(E54:E56)</f>
        <v>0</v>
      </c>
      <c r="F57" s="91">
        <f t="shared" si="6"/>
        <v>0</v>
      </c>
      <c r="G57" s="92">
        <f t="shared" si="6"/>
        <v>0</v>
      </c>
      <c r="H57" s="65"/>
    </row>
    <row r="58" spans="1:8" x14ac:dyDescent="0.2">
      <c r="A58" s="29"/>
      <c r="B58" s="29"/>
      <c r="C58" s="29"/>
      <c r="D58" s="48"/>
      <c r="E58" s="48"/>
      <c r="F58" s="48"/>
      <c r="G58" s="48"/>
    </row>
    <row r="59" spans="1:8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8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8" x14ac:dyDescent="0.2">
      <c r="A61" s="79" t="s">
        <v>0</v>
      </c>
      <c r="B61" s="80" t="s">
        <v>3</v>
      </c>
      <c r="C61" s="80" t="s">
        <v>4</v>
      </c>
      <c r="D61" s="81" t="s">
        <v>8</v>
      </c>
      <c r="E61" s="81" t="s">
        <v>9</v>
      </c>
      <c r="F61" s="81" t="s">
        <v>6</v>
      </c>
      <c r="G61" s="82" t="s">
        <v>11</v>
      </c>
    </row>
    <row r="62" spans="1:8" x14ac:dyDescent="0.2">
      <c r="A62" s="78" t="s">
        <v>12</v>
      </c>
      <c r="B62" s="75"/>
      <c r="C62" s="75"/>
      <c r="D62" s="76"/>
      <c r="E62" s="76"/>
      <c r="F62" s="77"/>
      <c r="G62" s="77"/>
    </row>
    <row r="63" spans="1:8" ht="13.5" thickBot="1" x14ac:dyDescent="0.25">
      <c r="A63" s="85" t="s">
        <v>14</v>
      </c>
      <c r="B63" s="86"/>
      <c r="C63" s="86"/>
      <c r="D63" s="87"/>
      <c r="E63" s="87"/>
      <c r="F63" s="88"/>
      <c r="G63" s="88"/>
    </row>
    <row r="64" spans="1:8" ht="13.5" thickBot="1" x14ac:dyDescent="0.25">
      <c r="A64" s="89" t="s">
        <v>15</v>
      </c>
      <c r="B64" s="90">
        <f t="shared" ref="B64:G64" si="7">SUM(B62:B63)</f>
        <v>0</v>
      </c>
      <c r="C64" s="90">
        <f t="shared" si="7"/>
        <v>0</v>
      </c>
      <c r="D64" s="91">
        <f t="shared" si="7"/>
        <v>0</v>
      </c>
      <c r="E64" s="91">
        <f t="shared" si="7"/>
        <v>0</v>
      </c>
      <c r="F64" s="91">
        <f t="shared" si="7"/>
        <v>0</v>
      </c>
      <c r="G64" s="92">
        <f t="shared" si="7"/>
        <v>0</v>
      </c>
      <c r="H64" s="65"/>
    </row>
    <row r="65" spans="1:8" x14ac:dyDescent="0.2">
      <c r="A65" s="29"/>
      <c r="B65" s="29"/>
      <c r="C65" s="29"/>
      <c r="D65" s="48"/>
      <c r="E65" s="48"/>
      <c r="F65" s="48"/>
      <c r="G65" s="48"/>
    </row>
    <row r="66" spans="1:8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8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8" x14ac:dyDescent="0.2">
      <c r="A68" s="79" t="s">
        <v>0</v>
      </c>
      <c r="B68" s="80" t="s">
        <v>3</v>
      </c>
      <c r="C68" s="80" t="s">
        <v>4</v>
      </c>
      <c r="D68" s="81" t="s">
        <v>8</v>
      </c>
      <c r="E68" s="81" t="s">
        <v>9</v>
      </c>
      <c r="F68" s="81" t="s">
        <v>6</v>
      </c>
      <c r="G68" s="82" t="s">
        <v>11</v>
      </c>
    </row>
    <row r="69" spans="1:8" x14ac:dyDescent="0.2">
      <c r="A69" s="78" t="s">
        <v>12</v>
      </c>
      <c r="B69" s="83"/>
      <c r="C69" s="83"/>
      <c r="D69" s="76"/>
      <c r="E69" s="76"/>
      <c r="F69" s="77">
        <f>SUM(D69-E69)</f>
        <v>0</v>
      </c>
      <c r="G69" s="76"/>
    </row>
    <row r="70" spans="1:8" x14ac:dyDescent="0.2">
      <c r="A70" s="78" t="s">
        <v>13</v>
      </c>
      <c r="B70" s="83"/>
      <c r="C70" s="83"/>
      <c r="D70" s="76"/>
      <c r="E70" s="76"/>
      <c r="F70" s="77">
        <f>SUM(D70-E70)</f>
        <v>0</v>
      </c>
      <c r="G70" s="76"/>
    </row>
    <row r="71" spans="1:8" ht="13.5" thickBot="1" x14ac:dyDescent="0.25">
      <c r="A71" s="85" t="s">
        <v>14</v>
      </c>
      <c r="B71" s="93"/>
      <c r="C71" s="93"/>
      <c r="D71" s="87"/>
      <c r="E71" s="87"/>
      <c r="F71" s="88">
        <f>SUM(D71-E71)</f>
        <v>0</v>
      </c>
      <c r="G71" s="87"/>
    </row>
    <row r="72" spans="1:8" ht="13.5" thickBot="1" x14ac:dyDescent="0.25">
      <c r="A72" s="95" t="s">
        <v>15</v>
      </c>
      <c r="B72" s="96">
        <f t="shared" ref="B72:G72" si="8">SUM(B69:B71)</f>
        <v>0</v>
      </c>
      <c r="C72" s="96">
        <f t="shared" si="8"/>
        <v>0</v>
      </c>
      <c r="D72" s="97">
        <f t="shared" si="8"/>
        <v>0</v>
      </c>
      <c r="E72" s="97">
        <f t="shared" si="8"/>
        <v>0</v>
      </c>
      <c r="F72" s="97">
        <f t="shared" si="8"/>
        <v>0</v>
      </c>
      <c r="G72" s="98">
        <f t="shared" si="8"/>
        <v>0</v>
      </c>
      <c r="H72" s="65"/>
    </row>
    <row r="73" spans="1:8" x14ac:dyDescent="0.2">
      <c r="A73" s="29"/>
      <c r="B73" s="29"/>
      <c r="C73" s="29"/>
      <c r="D73" s="48"/>
      <c r="E73" s="48"/>
      <c r="F73" s="48"/>
      <c r="G73" s="48"/>
    </row>
    <row r="74" spans="1:8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8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8" x14ac:dyDescent="0.2">
      <c r="A76" s="79" t="s">
        <v>0</v>
      </c>
      <c r="B76" s="80" t="s">
        <v>3</v>
      </c>
      <c r="C76" s="80" t="s">
        <v>4</v>
      </c>
      <c r="D76" s="81" t="s">
        <v>8</v>
      </c>
      <c r="E76" s="81" t="s">
        <v>9</v>
      </c>
      <c r="F76" s="81" t="s">
        <v>6</v>
      </c>
      <c r="G76" s="82" t="s">
        <v>11</v>
      </c>
    </row>
    <row r="77" spans="1:8" x14ac:dyDescent="0.2">
      <c r="A77" s="78" t="s">
        <v>12</v>
      </c>
      <c r="B77" s="83"/>
      <c r="C77" s="83"/>
      <c r="D77" s="76"/>
      <c r="E77" s="76"/>
      <c r="F77" s="99">
        <f>SUM(D77-E77)</f>
        <v>0</v>
      </c>
      <c r="G77" s="76"/>
    </row>
    <row r="78" spans="1:8" x14ac:dyDescent="0.2">
      <c r="A78" s="78" t="s">
        <v>13</v>
      </c>
      <c r="B78" s="83"/>
      <c r="C78" s="83"/>
      <c r="D78" s="76"/>
      <c r="E78" s="76"/>
      <c r="F78" s="99">
        <f>SUM(D78-E78)</f>
        <v>0</v>
      </c>
      <c r="G78" s="76"/>
    </row>
    <row r="79" spans="1:8" ht="13.5" thickBot="1" x14ac:dyDescent="0.25">
      <c r="A79" s="85" t="s">
        <v>14</v>
      </c>
      <c r="B79" s="93"/>
      <c r="C79" s="93"/>
      <c r="D79" s="87"/>
      <c r="E79" s="87"/>
      <c r="F79" s="88">
        <f>SUM(D79-E79)</f>
        <v>0</v>
      </c>
      <c r="G79" s="87"/>
    </row>
    <row r="80" spans="1:8" ht="13.5" thickBot="1" x14ac:dyDescent="0.25">
      <c r="A80" s="89" t="s">
        <v>15</v>
      </c>
      <c r="B80" s="90">
        <f t="shared" ref="B80:G80" si="9">SUM(B77:B79)</f>
        <v>0</v>
      </c>
      <c r="C80" s="90">
        <f t="shared" si="9"/>
        <v>0</v>
      </c>
      <c r="D80" s="91">
        <f t="shared" si="9"/>
        <v>0</v>
      </c>
      <c r="E80" s="91">
        <f t="shared" si="9"/>
        <v>0</v>
      </c>
      <c r="F80" s="91">
        <f t="shared" si="9"/>
        <v>0</v>
      </c>
      <c r="G80" s="92">
        <f t="shared" si="9"/>
        <v>0</v>
      </c>
      <c r="H80" s="65"/>
    </row>
    <row r="81" spans="1:8" x14ac:dyDescent="0.2">
      <c r="A81" s="29"/>
      <c r="B81" s="29"/>
      <c r="C81" s="29"/>
      <c r="D81" s="48"/>
      <c r="E81" s="48"/>
      <c r="F81" s="48"/>
      <c r="G81" s="48"/>
    </row>
    <row r="82" spans="1:8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8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8" x14ac:dyDescent="0.2">
      <c r="A84" s="79" t="s">
        <v>0</v>
      </c>
      <c r="B84" s="80" t="s">
        <v>3</v>
      </c>
      <c r="C84" s="80" t="s">
        <v>4</v>
      </c>
      <c r="D84" s="81" t="s">
        <v>8</v>
      </c>
      <c r="E84" s="81" t="s">
        <v>9</v>
      </c>
      <c r="F84" s="81" t="s">
        <v>6</v>
      </c>
      <c r="G84" s="82" t="s">
        <v>11</v>
      </c>
    </row>
    <row r="85" spans="1:8" x14ac:dyDescent="0.2">
      <c r="A85" s="78" t="s">
        <v>12</v>
      </c>
      <c r="B85" s="83"/>
      <c r="C85" s="83"/>
      <c r="D85" s="76"/>
      <c r="E85" s="76"/>
      <c r="F85" s="77">
        <f>SUM(D85-E85)</f>
        <v>0</v>
      </c>
      <c r="G85" s="76"/>
    </row>
    <row r="86" spans="1:8" x14ac:dyDescent="0.2">
      <c r="A86" s="78" t="s">
        <v>13</v>
      </c>
      <c r="B86" s="83"/>
      <c r="C86" s="83"/>
      <c r="D86" s="76"/>
      <c r="E86" s="76"/>
      <c r="F86" s="77">
        <f>SUM(D86-E86)</f>
        <v>0</v>
      </c>
      <c r="G86" s="76"/>
    </row>
    <row r="87" spans="1:8" x14ac:dyDescent="0.2">
      <c r="A87" s="78" t="s">
        <v>16</v>
      </c>
      <c r="B87" s="83"/>
      <c r="C87" s="83"/>
      <c r="D87" s="76"/>
      <c r="E87" s="76"/>
      <c r="F87" s="77">
        <f>SUM(D87-E87)</f>
        <v>0</v>
      </c>
      <c r="G87" s="76"/>
    </row>
    <row r="88" spans="1:8" x14ac:dyDescent="0.2">
      <c r="A88" s="78" t="s">
        <v>17</v>
      </c>
      <c r="B88" s="83"/>
      <c r="C88" s="83"/>
      <c r="D88" s="76"/>
      <c r="E88" s="76"/>
      <c r="F88" s="77">
        <f>SUM(D88-E88)</f>
        <v>0</v>
      </c>
      <c r="G88" s="76"/>
    </row>
    <row r="89" spans="1:8" ht="13.5" thickBot="1" x14ac:dyDescent="0.25">
      <c r="A89" s="85" t="s">
        <v>14</v>
      </c>
      <c r="B89" s="93"/>
      <c r="C89" s="93"/>
      <c r="D89" s="76"/>
      <c r="E89" s="87"/>
      <c r="F89" s="88">
        <f>SUM(D89-E89)</f>
        <v>0</v>
      </c>
      <c r="G89" s="87"/>
    </row>
    <row r="90" spans="1:8" ht="13.5" thickBot="1" x14ac:dyDescent="0.25">
      <c r="A90" s="89" t="s">
        <v>15</v>
      </c>
      <c r="B90" s="90">
        <f t="shared" ref="B90:G90" si="10">SUM(B85:B89)</f>
        <v>0</v>
      </c>
      <c r="C90" s="90">
        <f t="shared" si="10"/>
        <v>0</v>
      </c>
      <c r="D90" s="91">
        <f>SUM(D85:D89)</f>
        <v>0</v>
      </c>
      <c r="E90" s="91">
        <f t="shared" si="10"/>
        <v>0</v>
      </c>
      <c r="F90" s="91">
        <f t="shared" si="10"/>
        <v>0</v>
      </c>
      <c r="G90" s="92">
        <f t="shared" si="10"/>
        <v>0</v>
      </c>
      <c r="H90" s="65"/>
    </row>
    <row r="91" spans="1:8" x14ac:dyDescent="0.2">
      <c r="A91" s="29"/>
      <c r="B91" s="29"/>
      <c r="C91" s="29"/>
      <c r="D91" s="48"/>
      <c r="E91" s="48"/>
      <c r="F91" s="48"/>
      <c r="G91" s="48"/>
    </row>
    <row r="92" spans="1:8" ht="13.5" thickBot="1" x14ac:dyDescent="0.25">
      <c r="A92" s="21" t="s">
        <v>29</v>
      </c>
      <c r="B92" s="21"/>
      <c r="C92" s="29"/>
      <c r="D92" s="48"/>
      <c r="E92" s="48"/>
      <c r="F92" s="48"/>
      <c r="G92" s="48"/>
    </row>
    <row r="93" spans="1:8" ht="13.5" thickTop="1" x14ac:dyDescent="0.2">
      <c r="A93" s="30" t="s">
        <v>1</v>
      </c>
      <c r="B93" s="31" t="s">
        <v>2</v>
      </c>
      <c r="C93" s="31" t="s">
        <v>2</v>
      </c>
      <c r="D93" s="49" t="s">
        <v>7</v>
      </c>
      <c r="E93" s="49" t="s">
        <v>7</v>
      </c>
      <c r="F93" s="49" t="s">
        <v>5</v>
      </c>
      <c r="G93" s="50" t="s">
        <v>10</v>
      </c>
    </row>
    <row r="94" spans="1:8" x14ac:dyDescent="0.2">
      <c r="A94" s="79" t="s">
        <v>0</v>
      </c>
      <c r="B94" s="80" t="s">
        <v>3</v>
      </c>
      <c r="C94" s="80" t="s">
        <v>4</v>
      </c>
      <c r="D94" s="81" t="s">
        <v>8</v>
      </c>
      <c r="E94" s="81" t="s">
        <v>9</v>
      </c>
      <c r="F94" s="81" t="s">
        <v>6</v>
      </c>
      <c r="G94" s="82" t="s">
        <v>11</v>
      </c>
    </row>
    <row r="95" spans="1:8" x14ac:dyDescent="0.2">
      <c r="A95" s="78" t="s">
        <v>12</v>
      </c>
      <c r="B95" s="83"/>
      <c r="C95" s="83"/>
      <c r="D95" s="76"/>
      <c r="E95" s="76"/>
      <c r="F95" s="77">
        <f>SUM(D95-E95)</f>
        <v>0</v>
      </c>
      <c r="G95" s="76"/>
    </row>
    <row r="96" spans="1:8" x14ac:dyDescent="0.2">
      <c r="A96" s="78" t="s">
        <v>13</v>
      </c>
      <c r="B96" s="83"/>
      <c r="C96" s="83"/>
      <c r="D96" s="76"/>
      <c r="E96" s="76"/>
      <c r="F96" s="77">
        <f>SUM(D96-E96)</f>
        <v>0</v>
      </c>
      <c r="G96" s="76"/>
    </row>
    <row r="97" spans="1:8" ht="13.5" thickBot="1" x14ac:dyDescent="0.25">
      <c r="A97" s="85" t="s">
        <v>14</v>
      </c>
      <c r="B97" s="93"/>
      <c r="C97" s="93"/>
      <c r="D97" s="76"/>
      <c r="E97" s="87"/>
      <c r="F97" s="88">
        <f>SUM(D97-E97)</f>
        <v>0</v>
      </c>
      <c r="G97" s="87"/>
    </row>
    <row r="98" spans="1:8" ht="13.5" thickBot="1" x14ac:dyDescent="0.25">
      <c r="A98" s="89" t="s">
        <v>15</v>
      </c>
      <c r="B98" s="90">
        <f t="shared" ref="B98:G98" si="11">SUM(B95:B97)</f>
        <v>0</v>
      </c>
      <c r="C98" s="90">
        <f t="shared" si="11"/>
        <v>0</v>
      </c>
      <c r="D98" s="91">
        <f t="shared" si="11"/>
        <v>0</v>
      </c>
      <c r="E98" s="91">
        <f t="shared" si="11"/>
        <v>0</v>
      </c>
      <c r="F98" s="91">
        <f t="shared" si="11"/>
        <v>0</v>
      </c>
      <c r="G98" s="92">
        <f t="shared" si="11"/>
        <v>0</v>
      </c>
      <c r="H98" s="65"/>
    </row>
    <row r="99" spans="1:8" x14ac:dyDescent="0.2">
      <c r="A99" s="29"/>
      <c r="B99" s="29"/>
      <c r="C99" s="29"/>
      <c r="D99" s="48"/>
      <c r="E99" s="48"/>
      <c r="F99" s="48"/>
      <c r="G99" s="48"/>
    </row>
    <row r="100" spans="1:8" ht="13.5" thickBot="1" x14ac:dyDescent="0.25">
      <c r="A100" s="21" t="s">
        <v>30</v>
      </c>
      <c r="B100" s="21"/>
      <c r="C100" s="29"/>
      <c r="D100" s="48"/>
      <c r="E100" s="48"/>
      <c r="F100" s="48"/>
      <c r="G100" s="48"/>
    </row>
    <row r="101" spans="1:8" ht="13.5" thickTop="1" x14ac:dyDescent="0.2">
      <c r="A101" s="30" t="s">
        <v>1</v>
      </c>
      <c r="B101" s="31" t="s">
        <v>2</v>
      </c>
      <c r="C101" s="31" t="s">
        <v>2</v>
      </c>
      <c r="D101" s="49" t="s">
        <v>7</v>
      </c>
      <c r="E101" s="49" t="s">
        <v>7</v>
      </c>
      <c r="F101" s="49" t="s">
        <v>5</v>
      </c>
      <c r="G101" s="50" t="s">
        <v>10</v>
      </c>
    </row>
    <row r="102" spans="1:8" x14ac:dyDescent="0.2">
      <c r="A102" s="79" t="s">
        <v>0</v>
      </c>
      <c r="B102" s="80" t="s">
        <v>3</v>
      </c>
      <c r="C102" s="80" t="s">
        <v>4</v>
      </c>
      <c r="D102" s="81" t="s">
        <v>8</v>
      </c>
      <c r="E102" s="81" t="s">
        <v>9</v>
      </c>
      <c r="F102" s="81" t="s">
        <v>6</v>
      </c>
      <c r="G102" s="82" t="s">
        <v>11</v>
      </c>
    </row>
    <row r="103" spans="1:8" x14ac:dyDescent="0.2">
      <c r="A103" s="78" t="s">
        <v>12</v>
      </c>
      <c r="B103" s="83"/>
      <c r="C103" s="83"/>
      <c r="D103" s="76"/>
      <c r="E103" s="76"/>
      <c r="F103" s="77">
        <f>SUM(D103-E103)</f>
        <v>0</v>
      </c>
      <c r="G103" s="76"/>
    </row>
    <row r="104" spans="1:8" x14ac:dyDescent="0.2">
      <c r="A104" s="78" t="s">
        <v>13</v>
      </c>
      <c r="B104" s="83"/>
      <c r="C104" s="83"/>
      <c r="D104" s="76"/>
      <c r="E104" s="76"/>
      <c r="F104" s="77">
        <f t="shared" ref="F104:F107" si="12">SUM(D104-E104)</f>
        <v>0</v>
      </c>
      <c r="G104" s="76"/>
    </row>
    <row r="105" spans="1:8" x14ac:dyDescent="0.2">
      <c r="A105" s="78" t="s">
        <v>16</v>
      </c>
      <c r="B105" s="83"/>
      <c r="C105" s="83"/>
      <c r="D105" s="76"/>
      <c r="E105" s="76"/>
      <c r="F105" s="77">
        <f t="shared" si="12"/>
        <v>0</v>
      </c>
      <c r="G105" s="76"/>
    </row>
    <row r="106" spans="1:8" x14ac:dyDescent="0.2">
      <c r="A106" s="78" t="s">
        <v>17</v>
      </c>
      <c r="B106" s="83"/>
      <c r="C106" s="83"/>
      <c r="D106" s="76"/>
      <c r="E106" s="76"/>
      <c r="F106" s="77">
        <f t="shared" si="12"/>
        <v>0</v>
      </c>
      <c r="G106" s="76"/>
    </row>
    <row r="107" spans="1:8" ht="13.5" thickBot="1" x14ac:dyDescent="0.25">
      <c r="A107" s="85" t="s">
        <v>14</v>
      </c>
      <c r="B107" s="93"/>
      <c r="C107" s="93"/>
      <c r="D107" s="87"/>
      <c r="E107" s="87"/>
      <c r="F107" s="88">
        <f t="shared" si="12"/>
        <v>0</v>
      </c>
      <c r="G107" s="87"/>
    </row>
    <row r="108" spans="1:8" ht="13.5" thickBot="1" x14ac:dyDescent="0.25">
      <c r="A108" s="89" t="s">
        <v>15</v>
      </c>
      <c r="B108" s="90">
        <f t="shared" ref="B108:F108" si="13">SUM(B103:B107)</f>
        <v>0</v>
      </c>
      <c r="C108" s="90">
        <f t="shared" si="13"/>
        <v>0</v>
      </c>
      <c r="D108" s="91">
        <f t="shared" si="13"/>
        <v>0</v>
      </c>
      <c r="E108" s="91">
        <f t="shared" si="13"/>
        <v>0</v>
      </c>
      <c r="F108" s="91">
        <f t="shared" si="13"/>
        <v>0</v>
      </c>
      <c r="G108" s="92">
        <f>SUM(G103:G107)</f>
        <v>0</v>
      </c>
      <c r="H108" s="65"/>
    </row>
    <row r="109" spans="1:8" x14ac:dyDescent="0.2">
      <c r="A109" s="29"/>
      <c r="B109" s="29"/>
      <c r="C109" s="29"/>
      <c r="D109" s="48"/>
      <c r="E109" s="48"/>
      <c r="F109" s="48"/>
      <c r="G109" s="48"/>
    </row>
    <row r="110" spans="1:8" ht="13.5" thickBot="1" x14ac:dyDescent="0.25">
      <c r="A110" s="21" t="s">
        <v>31</v>
      </c>
      <c r="B110" s="21"/>
      <c r="C110" s="29"/>
      <c r="D110" s="48"/>
      <c r="E110" s="48"/>
      <c r="F110" s="48"/>
      <c r="G110" s="48"/>
    </row>
    <row r="111" spans="1:8" ht="13.5" thickTop="1" x14ac:dyDescent="0.2">
      <c r="A111" s="30" t="s">
        <v>1</v>
      </c>
      <c r="B111" s="31" t="s">
        <v>2</v>
      </c>
      <c r="C111" s="31" t="s">
        <v>2</v>
      </c>
      <c r="D111" s="49" t="s">
        <v>7</v>
      </c>
      <c r="E111" s="49" t="s">
        <v>7</v>
      </c>
      <c r="F111" s="49" t="s">
        <v>5</v>
      </c>
      <c r="G111" s="50" t="s">
        <v>10</v>
      </c>
    </row>
    <row r="112" spans="1:8" x14ac:dyDescent="0.2">
      <c r="A112" s="79" t="s">
        <v>0</v>
      </c>
      <c r="B112" s="80" t="s">
        <v>3</v>
      </c>
      <c r="C112" s="80" t="s">
        <v>4</v>
      </c>
      <c r="D112" s="81" t="s">
        <v>8</v>
      </c>
      <c r="E112" s="81" t="s">
        <v>9</v>
      </c>
      <c r="F112" s="81" t="s">
        <v>6</v>
      </c>
      <c r="G112" s="82" t="s">
        <v>11</v>
      </c>
    </row>
    <row r="113" spans="1:8" x14ac:dyDescent="0.2">
      <c r="A113" s="78" t="s">
        <v>12</v>
      </c>
      <c r="B113" s="83"/>
      <c r="C113" s="83"/>
      <c r="D113" s="76"/>
      <c r="E113" s="76"/>
      <c r="F113" s="99">
        <f>SUM(D113-E113)</f>
        <v>0</v>
      </c>
      <c r="G113" s="76"/>
    </row>
    <row r="114" spans="1:8" ht="13.5" thickBot="1" x14ac:dyDescent="0.25">
      <c r="A114" s="85" t="s">
        <v>14</v>
      </c>
      <c r="B114" s="93"/>
      <c r="C114" s="93"/>
      <c r="D114" s="87"/>
      <c r="E114" s="87"/>
      <c r="F114" s="88">
        <f>SUM(D114-E114)</f>
        <v>0</v>
      </c>
      <c r="G114" s="87"/>
    </row>
    <row r="115" spans="1:8" ht="13.5" thickBot="1" x14ac:dyDescent="0.25">
      <c r="A115" s="89" t="s">
        <v>15</v>
      </c>
      <c r="B115" s="90">
        <f t="shared" ref="B115:G115" si="14">SUM(B113:B114)</f>
        <v>0</v>
      </c>
      <c r="C115" s="90">
        <f t="shared" si="14"/>
        <v>0</v>
      </c>
      <c r="D115" s="91">
        <f t="shared" si="14"/>
        <v>0</v>
      </c>
      <c r="E115" s="91">
        <f t="shared" si="14"/>
        <v>0</v>
      </c>
      <c r="F115" s="91">
        <f t="shared" si="14"/>
        <v>0</v>
      </c>
      <c r="G115" s="92">
        <f t="shared" si="14"/>
        <v>0</v>
      </c>
      <c r="H115" s="65"/>
    </row>
    <row r="116" spans="1:8" x14ac:dyDescent="0.2">
      <c r="A116" s="23"/>
      <c r="B116" s="23"/>
      <c r="C116" s="23"/>
      <c r="D116" s="48"/>
      <c r="E116" s="48"/>
      <c r="F116" s="48"/>
      <c r="G116" s="48"/>
    </row>
    <row r="117" spans="1:8" x14ac:dyDescent="0.2">
      <c r="A117" s="23"/>
      <c r="B117" s="23"/>
      <c r="C117" s="23"/>
      <c r="D117" s="48"/>
      <c r="E117" s="48"/>
      <c r="F117" s="48"/>
      <c r="G117" s="48"/>
    </row>
    <row r="118" spans="1:8" ht="13.5" thickBot="1" x14ac:dyDescent="0.25">
      <c r="A118" s="21" t="s">
        <v>32</v>
      </c>
      <c r="B118" s="21"/>
      <c r="C118" s="29"/>
      <c r="D118" s="48"/>
      <c r="E118" s="48"/>
      <c r="F118" s="48"/>
      <c r="G118" s="48"/>
    </row>
    <row r="119" spans="1:8" ht="13.5" thickTop="1" x14ac:dyDescent="0.2">
      <c r="A119" s="30" t="s">
        <v>1</v>
      </c>
      <c r="B119" s="31" t="s">
        <v>2</v>
      </c>
      <c r="C119" s="31" t="s">
        <v>2</v>
      </c>
      <c r="D119" s="49" t="s">
        <v>7</v>
      </c>
      <c r="E119" s="49" t="s">
        <v>7</v>
      </c>
      <c r="F119" s="49" t="s">
        <v>5</v>
      </c>
      <c r="G119" s="50" t="s">
        <v>10</v>
      </c>
    </row>
    <row r="120" spans="1:8" x14ac:dyDescent="0.2">
      <c r="A120" s="79" t="s">
        <v>0</v>
      </c>
      <c r="B120" s="80" t="s">
        <v>3</v>
      </c>
      <c r="C120" s="80" t="s">
        <v>4</v>
      </c>
      <c r="D120" s="81" t="s">
        <v>8</v>
      </c>
      <c r="E120" s="81" t="s">
        <v>9</v>
      </c>
      <c r="F120" s="81" t="s">
        <v>6</v>
      </c>
      <c r="G120" s="82" t="s">
        <v>11</v>
      </c>
    </row>
    <row r="121" spans="1:8" x14ac:dyDescent="0.2">
      <c r="A121" s="78" t="s">
        <v>12</v>
      </c>
      <c r="B121" s="100"/>
      <c r="C121" s="100"/>
      <c r="D121" s="76"/>
      <c r="E121" s="76"/>
      <c r="F121" s="77">
        <f>SUM(D121-E121)</f>
        <v>0</v>
      </c>
      <c r="G121" s="76"/>
    </row>
    <row r="122" spans="1:8" x14ac:dyDescent="0.2">
      <c r="A122" s="78" t="s">
        <v>13</v>
      </c>
      <c r="B122" s="100"/>
      <c r="C122" s="100"/>
      <c r="D122" s="76"/>
      <c r="E122" s="76"/>
      <c r="F122" s="77">
        <f>SUM(D122-E122)</f>
        <v>0</v>
      </c>
      <c r="G122" s="76"/>
    </row>
    <row r="123" spans="1:8" ht="13.5" thickBot="1" x14ac:dyDescent="0.25">
      <c r="A123" s="85" t="s">
        <v>14</v>
      </c>
      <c r="B123" s="101"/>
      <c r="C123" s="101"/>
      <c r="D123" s="87"/>
      <c r="E123" s="87"/>
      <c r="F123" s="88">
        <f>SUM(D123-E123)</f>
        <v>0</v>
      </c>
      <c r="G123" s="87"/>
    </row>
    <row r="124" spans="1:8" ht="13.5" thickBot="1" x14ac:dyDescent="0.25">
      <c r="A124" s="89" t="s">
        <v>15</v>
      </c>
      <c r="B124" s="90">
        <f t="shared" ref="B124:G124" si="15">SUM(B121:B123)</f>
        <v>0</v>
      </c>
      <c r="C124" s="90">
        <f t="shared" si="15"/>
        <v>0</v>
      </c>
      <c r="D124" s="91">
        <f t="shared" si="15"/>
        <v>0</v>
      </c>
      <c r="E124" s="91">
        <f t="shared" si="15"/>
        <v>0</v>
      </c>
      <c r="F124" s="91">
        <f t="shared" si="15"/>
        <v>0</v>
      </c>
      <c r="G124" s="92">
        <f t="shared" si="15"/>
        <v>0</v>
      </c>
      <c r="H124" s="65"/>
    </row>
    <row r="125" spans="1:8" x14ac:dyDescent="0.2">
      <c r="A125" s="29"/>
      <c r="B125" s="29"/>
      <c r="C125" s="29"/>
      <c r="D125" s="48"/>
      <c r="E125" s="48"/>
      <c r="F125" s="48"/>
      <c r="G125" s="48"/>
    </row>
    <row r="126" spans="1:8" ht="13.5" thickBot="1" x14ac:dyDescent="0.25">
      <c r="A126" s="21" t="s">
        <v>33</v>
      </c>
      <c r="B126" s="21"/>
      <c r="C126" s="29"/>
      <c r="D126" s="48"/>
      <c r="E126" s="48"/>
      <c r="F126" s="48"/>
      <c r="G126" s="48"/>
    </row>
    <row r="127" spans="1:8" ht="13.5" thickTop="1" x14ac:dyDescent="0.2">
      <c r="A127" s="30" t="s">
        <v>1</v>
      </c>
      <c r="B127" s="31" t="s">
        <v>2</v>
      </c>
      <c r="C127" s="31" t="s">
        <v>2</v>
      </c>
      <c r="D127" s="49" t="s">
        <v>7</v>
      </c>
      <c r="E127" s="49" t="s">
        <v>7</v>
      </c>
      <c r="F127" s="49" t="s">
        <v>5</v>
      </c>
      <c r="G127" s="50" t="s">
        <v>10</v>
      </c>
    </row>
    <row r="128" spans="1:8" x14ac:dyDescent="0.2">
      <c r="A128" s="79" t="s">
        <v>0</v>
      </c>
      <c r="B128" s="80" t="s">
        <v>3</v>
      </c>
      <c r="C128" s="80" t="s">
        <v>4</v>
      </c>
      <c r="D128" s="81" t="s">
        <v>8</v>
      </c>
      <c r="E128" s="81" t="s">
        <v>9</v>
      </c>
      <c r="F128" s="81" t="s">
        <v>6</v>
      </c>
      <c r="G128" s="82" t="s">
        <v>11</v>
      </c>
    </row>
    <row r="129" spans="1:8" x14ac:dyDescent="0.2">
      <c r="A129" s="78" t="s">
        <v>12</v>
      </c>
      <c r="B129" s="83"/>
      <c r="C129" s="83"/>
      <c r="D129" s="76"/>
      <c r="E129" s="76"/>
      <c r="F129" s="77">
        <f>SUM(D129-E129)</f>
        <v>0</v>
      </c>
      <c r="G129" s="76"/>
    </row>
    <row r="130" spans="1:8" x14ac:dyDescent="0.2">
      <c r="A130" s="78" t="s">
        <v>13</v>
      </c>
      <c r="B130" s="83"/>
      <c r="C130" s="83"/>
      <c r="D130" s="76"/>
      <c r="E130" s="76"/>
      <c r="F130" s="77">
        <f>SUM(D130-E130)</f>
        <v>0</v>
      </c>
      <c r="G130" s="76"/>
    </row>
    <row r="131" spans="1:8" ht="13.5" thickBot="1" x14ac:dyDescent="0.25">
      <c r="A131" s="85" t="s">
        <v>14</v>
      </c>
      <c r="B131" s="93"/>
      <c r="C131" s="93"/>
      <c r="D131" s="87"/>
      <c r="E131" s="87"/>
      <c r="F131" s="88">
        <f>SUM(D131-E131)</f>
        <v>0</v>
      </c>
      <c r="G131" s="87"/>
    </row>
    <row r="132" spans="1:8" ht="13.5" thickBot="1" x14ac:dyDescent="0.25">
      <c r="A132" s="89" t="s">
        <v>15</v>
      </c>
      <c r="B132" s="90">
        <f t="shared" ref="B132:G132" si="16">SUM(B129:B131)</f>
        <v>0</v>
      </c>
      <c r="C132" s="90">
        <f t="shared" si="16"/>
        <v>0</v>
      </c>
      <c r="D132" s="91">
        <f t="shared" si="16"/>
        <v>0</v>
      </c>
      <c r="E132" s="91">
        <f t="shared" si="16"/>
        <v>0</v>
      </c>
      <c r="F132" s="91">
        <f t="shared" si="16"/>
        <v>0</v>
      </c>
      <c r="G132" s="92">
        <f t="shared" si="16"/>
        <v>0</v>
      </c>
      <c r="H132" s="65"/>
    </row>
    <row r="133" spans="1:8" x14ac:dyDescent="0.2">
      <c r="A133" s="29"/>
      <c r="B133" s="29"/>
      <c r="C133" s="29"/>
      <c r="D133" s="48"/>
      <c r="E133" s="48"/>
      <c r="F133" s="48"/>
      <c r="G133" s="48"/>
    </row>
    <row r="134" spans="1:8" ht="13.5" thickBot="1" x14ac:dyDescent="0.25">
      <c r="A134" s="21" t="s">
        <v>34</v>
      </c>
      <c r="B134" s="21"/>
      <c r="C134" s="29"/>
      <c r="D134" s="48"/>
      <c r="E134" s="48"/>
      <c r="F134" s="48"/>
      <c r="G134" s="48"/>
    </row>
    <row r="135" spans="1:8" ht="13.5" thickTop="1" x14ac:dyDescent="0.2">
      <c r="A135" s="30" t="s">
        <v>1</v>
      </c>
      <c r="B135" s="31" t="s">
        <v>2</v>
      </c>
      <c r="C135" s="31" t="s">
        <v>2</v>
      </c>
      <c r="D135" s="49" t="s">
        <v>7</v>
      </c>
      <c r="E135" s="49" t="s">
        <v>7</v>
      </c>
      <c r="F135" s="49" t="s">
        <v>5</v>
      </c>
      <c r="G135" s="50" t="s">
        <v>10</v>
      </c>
    </row>
    <row r="136" spans="1:8" x14ac:dyDescent="0.2">
      <c r="A136" s="79" t="s">
        <v>0</v>
      </c>
      <c r="B136" s="80" t="s">
        <v>3</v>
      </c>
      <c r="C136" s="80" t="s">
        <v>4</v>
      </c>
      <c r="D136" s="81" t="s">
        <v>8</v>
      </c>
      <c r="E136" s="81" t="s">
        <v>9</v>
      </c>
      <c r="F136" s="81" t="s">
        <v>6</v>
      </c>
      <c r="G136" s="82" t="s">
        <v>11</v>
      </c>
    </row>
    <row r="137" spans="1:8" x14ac:dyDescent="0.2">
      <c r="A137" s="78" t="s">
        <v>12</v>
      </c>
      <c r="B137" s="83"/>
      <c r="C137" s="83"/>
      <c r="D137" s="76"/>
      <c r="E137" s="76"/>
      <c r="F137" s="77">
        <f>SUM(D137-E137)</f>
        <v>0</v>
      </c>
      <c r="G137" s="76"/>
    </row>
    <row r="138" spans="1:8" x14ac:dyDescent="0.2">
      <c r="A138" s="78" t="s">
        <v>13</v>
      </c>
      <c r="B138" s="83"/>
      <c r="C138" s="83"/>
      <c r="D138" s="76"/>
      <c r="E138" s="76"/>
      <c r="F138" s="77">
        <f>SUM(D138-E138)</f>
        <v>0</v>
      </c>
      <c r="G138" s="76"/>
    </row>
    <row r="139" spans="1:8" ht="13.5" thickBot="1" x14ac:dyDescent="0.25">
      <c r="A139" s="85" t="s">
        <v>14</v>
      </c>
      <c r="B139" s="93"/>
      <c r="C139" s="93"/>
      <c r="D139" s="87"/>
      <c r="E139" s="87"/>
      <c r="F139" s="88">
        <f>SUM(D139-E139)</f>
        <v>0</v>
      </c>
      <c r="G139" s="87"/>
    </row>
    <row r="140" spans="1:8" ht="13.5" thickBot="1" x14ac:dyDescent="0.25">
      <c r="A140" s="89" t="s">
        <v>15</v>
      </c>
      <c r="B140" s="90">
        <f t="shared" ref="B140:G140" si="17">SUM(B137:B139)</f>
        <v>0</v>
      </c>
      <c r="C140" s="90">
        <f t="shared" si="17"/>
        <v>0</v>
      </c>
      <c r="D140" s="91">
        <f t="shared" si="17"/>
        <v>0</v>
      </c>
      <c r="E140" s="91">
        <f t="shared" si="17"/>
        <v>0</v>
      </c>
      <c r="F140" s="91">
        <f t="shared" si="17"/>
        <v>0</v>
      </c>
      <c r="G140" s="92">
        <f t="shared" si="17"/>
        <v>0</v>
      </c>
      <c r="H140" s="65"/>
    </row>
    <row r="141" spans="1:8" x14ac:dyDescent="0.2">
      <c r="A141" s="29"/>
      <c r="B141" s="29"/>
      <c r="C141" s="29"/>
      <c r="D141" s="48"/>
      <c r="E141" s="48"/>
      <c r="F141" s="48"/>
      <c r="G141" s="48"/>
    </row>
    <row r="142" spans="1:8" ht="13.5" thickBot="1" x14ac:dyDescent="0.25">
      <c r="A142" s="21" t="s">
        <v>35</v>
      </c>
      <c r="B142" s="21"/>
      <c r="C142" s="29"/>
      <c r="D142" s="48"/>
      <c r="E142" s="48"/>
      <c r="F142" s="48"/>
      <c r="G142" s="48"/>
    </row>
    <row r="143" spans="1:8" ht="13.5" thickTop="1" x14ac:dyDescent="0.2">
      <c r="A143" s="30" t="s">
        <v>1</v>
      </c>
      <c r="B143" s="31" t="s">
        <v>2</v>
      </c>
      <c r="C143" s="31" t="s">
        <v>2</v>
      </c>
      <c r="D143" s="49" t="s">
        <v>7</v>
      </c>
      <c r="E143" s="49" t="s">
        <v>7</v>
      </c>
      <c r="F143" s="49" t="s">
        <v>5</v>
      </c>
      <c r="G143" s="50" t="s">
        <v>10</v>
      </c>
    </row>
    <row r="144" spans="1:8" x14ac:dyDescent="0.2">
      <c r="A144" s="79" t="s">
        <v>0</v>
      </c>
      <c r="B144" s="80" t="s">
        <v>3</v>
      </c>
      <c r="C144" s="80" t="s">
        <v>4</v>
      </c>
      <c r="D144" s="81" t="s">
        <v>8</v>
      </c>
      <c r="E144" s="81" t="s">
        <v>9</v>
      </c>
      <c r="F144" s="81" t="s">
        <v>6</v>
      </c>
      <c r="G144" s="82" t="s">
        <v>11</v>
      </c>
    </row>
    <row r="145" spans="1:8" x14ac:dyDescent="0.2">
      <c r="A145" s="78" t="s">
        <v>13</v>
      </c>
      <c r="B145" s="75"/>
      <c r="C145" s="75"/>
      <c r="D145" s="76"/>
      <c r="E145" s="76"/>
      <c r="F145" s="77">
        <f>SUM(D145-E145)</f>
        <v>0</v>
      </c>
      <c r="G145" s="76"/>
    </row>
    <row r="146" spans="1:8" ht="13.5" thickBot="1" x14ac:dyDescent="0.25">
      <c r="A146" s="85" t="s">
        <v>14</v>
      </c>
      <c r="B146" s="86"/>
      <c r="C146" s="86"/>
      <c r="D146" s="87"/>
      <c r="E146" s="87"/>
      <c r="F146" s="88">
        <f>SUM(D146-E146)</f>
        <v>0</v>
      </c>
      <c r="G146" s="87"/>
    </row>
    <row r="147" spans="1:8" ht="13.5" thickBot="1" x14ac:dyDescent="0.25">
      <c r="A147" s="89" t="s">
        <v>15</v>
      </c>
      <c r="B147" s="90">
        <f t="shared" ref="B147:F147" si="18">SUM(B145:B146)</f>
        <v>0</v>
      </c>
      <c r="C147" s="90">
        <f t="shared" si="18"/>
        <v>0</v>
      </c>
      <c r="D147" s="91">
        <f t="shared" si="18"/>
        <v>0</v>
      </c>
      <c r="E147" s="91">
        <f t="shared" si="18"/>
        <v>0</v>
      </c>
      <c r="F147" s="91">
        <f t="shared" si="18"/>
        <v>0</v>
      </c>
      <c r="G147" s="92">
        <f>SUM(G145:G146)</f>
        <v>0</v>
      </c>
      <c r="H147" s="65"/>
    </row>
    <row r="148" spans="1:8" x14ac:dyDescent="0.2">
      <c r="A148" s="29"/>
      <c r="B148" s="29"/>
      <c r="C148" s="29"/>
      <c r="D148" s="48"/>
      <c r="E148" s="48"/>
      <c r="F148" s="48"/>
      <c r="G148" s="48"/>
    </row>
    <row r="149" spans="1:8" ht="13.5" thickBot="1" x14ac:dyDescent="0.25">
      <c r="A149" s="21" t="s">
        <v>36</v>
      </c>
      <c r="B149" s="21"/>
      <c r="C149" s="29"/>
      <c r="D149" s="48"/>
      <c r="E149" s="48"/>
      <c r="F149" s="48"/>
      <c r="G149" s="48"/>
    </row>
    <row r="150" spans="1:8" ht="13.5" thickTop="1" x14ac:dyDescent="0.2">
      <c r="A150" s="30" t="s">
        <v>1</v>
      </c>
      <c r="B150" s="31" t="s">
        <v>2</v>
      </c>
      <c r="C150" s="31" t="s">
        <v>2</v>
      </c>
      <c r="D150" s="49" t="s">
        <v>7</v>
      </c>
      <c r="E150" s="49" t="s">
        <v>7</v>
      </c>
      <c r="F150" s="49" t="s">
        <v>5</v>
      </c>
      <c r="G150" s="50" t="s">
        <v>10</v>
      </c>
    </row>
    <row r="151" spans="1:8" x14ac:dyDescent="0.2">
      <c r="A151" s="79" t="s">
        <v>0</v>
      </c>
      <c r="B151" s="80" t="s">
        <v>3</v>
      </c>
      <c r="C151" s="80" t="s">
        <v>4</v>
      </c>
      <c r="D151" s="81" t="s">
        <v>8</v>
      </c>
      <c r="E151" s="81" t="s">
        <v>9</v>
      </c>
      <c r="F151" s="81" t="s">
        <v>6</v>
      </c>
      <c r="G151" s="82" t="s">
        <v>11</v>
      </c>
    </row>
    <row r="152" spans="1:8" x14ac:dyDescent="0.2">
      <c r="A152" s="78" t="s">
        <v>12</v>
      </c>
      <c r="B152" s="83"/>
      <c r="C152" s="83"/>
      <c r="D152" s="76"/>
      <c r="E152" s="76"/>
      <c r="F152" s="99">
        <f>SUM(D152-E152)</f>
        <v>0</v>
      </c>
      <c r="G152" s="76"/>
    </row>
    <row r="153" spans="1:8" x14ac:dyDescent="0.2">
      <c r="A153" s="78" t="s">
        <v>13</v>
      </c>
      <c r="B153" s="83"/>
      <c r="C153" s="83"/>
      <c r="D153" s="76"/>
      <c r="E153" s="76"/>
      <c r="F153" s="99">
        <f>SUM(D153-E153)</f>
        <v>0</v>
      </c>
      <c r="G153" s="76"/>
    </row>
    <row r="154" spans="1:8" x14ac:dyDescent="0.2">
      <c r="A154" s="78" t="s">
        <v>17</v>
      </c>
      <c r="B154" s="83"/>
      <c r="C154" s="83"/>
      <c r="D154" s="76"/>
      <c r="E154" s="76"/>
      <c r="F154" s="99">
        <f>SUM(D154-E154)</f>
        <v>0</v>
      </c>
      <c r="G154" s="76"/>
    </row>
    <row r="155" spans="1:8" ht="13.5" thickBot="1" x14ac:dyDescent="0.25">
      <c r="A155" s="85" t="s">
        <v>14</v>
      </c>
      <c r="B155" s="93"/>
      <c r="C155" s="93"/>
      <c r="D155" s="87"/>
      <c r="E155" s="87"/>
      <c r="F155" s="88">
        <f>SUM(D155-E155)</f>
        <v>0</v>
      </c>
      <c r="G155" s="87"/>
    </row>
    <row r="156" spans="1:8" ht="13.5" thickBot="1" x14ac:dyDescent="0.25">
      <c r="A156" s="89" t="s">
        <v>15</v>
      </c>
      <c r="B156" s="90">
        <f t="shared" ref="B156:G156" si="19">SUM(B152:B155)</f>
        <v>0</v>
      </c>
      <c r="C156" s="90">
        <f t="shared" si="19"/>
        <v>0</v>
      </c>
      <c r="D156" s="91">
        <f t="shared" si="19"/>
        <v>0</v>
      </c>
      <c r="E156" s="91">
        <f t="shared" si="19"/>
        <v>0</v>
      </c>
      <c r="F156" s="91">
        <f t="shared" si="19"/>
        <v>0</v>
      </c>
      <c r="G156" s="92">
        <f t="shared" si="19"/>
        <v>0</v>
      </c>
      <c r="H156" s="65"/>
    </row>
    <row r="157" spans="1:8" x14ac:dyDescent="0.2">
      <c r="A157" s="23"/>
      <c r="B157" s="23"/>
      <c r="C157" s="23"/>
      <c r="D157" s="48"/>
      <c r="E157" s="48"/>
      <c r="F157" s="48"/>
      <c r="G157" s="48"/>
    </row>
    <row r="158" spans="1:8" ht="13.5" thickBot="1" x14ac:dyDescent="0.25">
      <c r="A158" s="21" t="s">
        <v>37</v>
      </c>
      <c r="B158" s="21"/>
      <c r="C158" s="29"/>
      <c r="D158" s="48"/>
      <c r="E158" s="48"/>
      <c r="F158" s="48"/>
      <c r="G158" s="48"/>
    </row>
    <row r="159" spans="1:8" ht="13.5" thickTop="1" x14ac:dyDescent="0.2">
      <c r="A159" s="30" t="s">
        <v>1</v>
      </c>
      <c r="B159" s="31" t="s">
        <v>2</v>
      </c>
      <c r="C159" s="31" t="s">
        <v>2</v>
      </c>
      <c r="D159" s="49" t="s">
        <v>7</v>
      </c>
      <c r="E159" s="49" t="s">
        <v>7</v>
      </c>
      <c r="F159" s="49" t="s">
        <v>5</v>
      </c>
      <c r="G159" s="50" t="s">
        <v>10</v>
      </c>
    </row>
    <row r="160" spans="1:8" x14ac:dyDescent="0.2">
      <c r="A160" s="79" t="s">
        <v>0</v>
      </c>
      <c r="B160" s="80" t="s">
        <v>3</v>
      </c>
      <c r="C160" s="80" t="s">
        <v>4</v>
      </c>
      <c r="D160" s="81" t="s">
        <v>8</v>
      </c>
      <c r="E160" s="81" t="s">
        <v>9</v>
      </c>
      <c r="F160" s="81" t="s">
        <v>6</v>
      </c>
      <c r="G160" s="82" t="s">
        <v>11</v>
      </c>
    </row>
    <row r="161" spans="1:8" x14ac:dyDescent="0.2">
      <c r="A161" s="78" t="s">
        <v>12</v>
      </c>
      <c r="B161" s="100"/>
      <c r="C161" s="100"/>
      <c r="D161" s="76"/>
      <c r="E161" s="76"/>
      <c r="F161" s="77">
        <f>SUM(D161-E161)</f>
        <v>0</v>
      </c>
      <c r="G161" s="76"/>
    </row>
    <row r="162" spans="1:8" x14ac:dyDescent="0.2">
      <c r="A162" s="78" t="s">
        <v>13</v>
      </c>
      <c r="B162" s="100"/>
      <c r="C162" s="100"/>
      <c r="D162" s="76"/>
      <c r="E162" s="76"/>
      <c r="F162" s="77">
        <f>SUM(D162-E162)</f>
        <v>0</v>
      </c>
      <c r="G162" s="76"/>
    </row>
    <row r="163" spans="1:8" x14ac:dyDescent="0.2">
      <c r="A163" s="78" t="s">
        <v>17</v>
      </c>
      <c r="B163" s="100"/>
      <c r="C163" s="100"/>
      <c r="D163" s="76"/>
      <c r="E163" s="76"/>
      <c r="F163" s="77">
        <f>SUM(D163-E163)</f>
        <v>0</v>
      </c>
      <c r="G163" s="76"/>
    </row>
    <row r="164" spans="1:8" ht="13.5" thickBot="1" x14ac:dyDescent="0.25">
      <c r="A164" s="85" t="s">
        <v>14</v>
      </c>
      <c r="B164" s="101"/>
      <c r="C164" s="101"/>
      <c r="D164" s="87"/>
      <c r="E164" s="87"/>
      <c r="F164" s="88">
        <f>SUM(D164-E164)</f>
        <v>0</v>
      </c>
      <c r="G164" s="87"/>
    </row>
    <row r="165" spans="1:8" ht="13.5" thickBot="1" x14ac:dyDescent="0.25">
      <c r="A165" s="89" t="s">
        <v>15</v>
      </c>
      <c r="B165" s="90">
        <f t="shared" ref="B165:G165" si="20">SUM(B161:B164)</f>
        <v>0</v>
      </c>
      <c r="C165" s="90">
        <f t="shared" si="20"/>
        <v>0</v>
      </c>
      <c r="D165" s="91">
        <f t="shared" si="20"/>
        <v>0</v>
      </c>
      <c r="E165" s="91">
        <f t="shared" si="20"/>
        <v>0</v>
      </c>
      <c r="F165" s="91">
        <f t="shared" si="20"/>
        <v>0</v>
      </c>
      <c r="G165" s="92">
        <f t="shared" si="20"/>
        <v>0</v>
      </c>
      <c r="H165" s="65"/>
    </row>
    <row r="166" spans="1:8" x14ac:dyDescent="0.2">
      <c r="A166" s="29"/>
      <c r="B166" s="29"/>
      <c r="C166" s="29"/>
      <c r="D166" s="48"/>
      <c r="E166" s="48"/>
      <c r="F166" s="48"/>
      <c r="G166" s="48"/>
    </row>
    <row r="167" spans="1:8" ht="13.5" thickBot="1" x14ac:dyDescent="0.25">
      <c r="A167" s="21" t="s">
        <v>38</v>
      </c>
      <c r="B167" s="21"/>
      <c r="C167" s="29"/>
      <c r="D167" s="48"/>
      <c r="E167" s="48"/>
      <c r="F167" s="48"/>
      <c r="G167" s="48"/>
    </row>
    <row r="168" spans="1:8" ht="13.5" thickTop="1" x14ac:dyDescent="0.2">
      <c r="A168" s="30" t="s">
        <v>1</v>
      </c>
      <c r="B168" s="31" t="s">
        <v>2</v>
      </c>
      <c r="C168" s="31" t="s">
        <v>2</v>
      </c>
      <c r="D168" s="49" t="s">
        <v>7</v>
      </c>
      <c r="E168" s="49" t="s">
        <v>7</v>
      </c>
      <c r="F168" s="49" t="s">
        <v>5</v>
      </c>
      <c r="G168" s="50" t="s">
        <v>10</v>
      </c>
    </row>
    <row r="169" spans="1:8" x14ac:dyDescent="0.2">
      <c r="A169" s="79" t="s">
        <v>0</v>
      </c>
      <c r="B169" s="80" t="s">
        <v>3</v>
      </c>
      <c r="C169" s="80" t="s">
        <v>4</v>
      </c>
      <c r="D169" s="81" t="s">
        <v>8</v>
      </c>
      <c r="E169" s="81" t="s">
        <v>9</v>
      </c>
      <c r="F169" s="81" t="s">
        <v>6</v>
      </c>
      <c r="G169" s="82" t="s">
        <v>11</v>
      </c>
    </row>
    <row r="170" spans="1:8" x14ac:dyDescent="0.2">
      <c r="A170" s="78" t="s">
        <v>12</v>
      </c>
      <c r="B170" s="75"/>
      <c r="C170" s="75"/>
      <c r="D170" s="76"/>
      <c r="E170" s="76"/>
      <c r="F170" s="77">
        <f>SUM(D170-E170)</f>
        <v>0</v>
      </c>
      <c r="G170" s="76"/>
    </row>
    <row r="171" spans="1:8" ht="13.5" thickBot="1" x14ac:dyDescent="0.25">
      <c r="A171" s="85" t="s">
        <v>14</v>
      </c>
      <c r="B171" s="86"/>
      <c r="C171" s="86"/>
      <c r="D171" s="87"/>
      <c r="E171" s="87"/>
      <c r="F171" s="88">
        <f>SUM(D171-E171)</f>
        <v>0</v>
      </c>
      <c r="G171" s="87"/>
    </row>
    <row r="172" spans="1:8" ht="13.5" thickBot="1" x14ac:dyDescent="0.25">
      <c r="A172" s="89" t="s">
        <v>15</v>
      </c>
      <c r="B172" s="90">
        <f t="shared" ref="B172:G172" si="21">SUM(B170:B171)</f>
        <v>0</v>
      </c>
      <c r="C172" s="90">
        <f t="shared" si="21"/>
        <v>0</v>
      </c>
      <c r="D172" s="91">
        <f t="shared" si="21"/>
        <v>0</v>
      </c>
      <c r="E172" s="91">
        <f t="shared" si="21"/>
        <v>0</v>
      </c>
      <c r="F172" s="91">
        <f t="shared" si="21"/>
        <v>0</v>
      </c>
      <c r="G172" s="92">
        <f t="shared" si="21"/>
        <v>0</v>
      </c>
      <c r="H172" s="65"/>
    </row>
    <row r="173" spans="1:8" x14ac:dyDescent="0.2">
      <c r="A173" s="29"/>
      <c r="B173" s="29"/>
      <c r="C173" s="29"/>
      <c r="D173" s="48"/>
      <c r="E173" s="48"/>
      <c r="F173" s="48"/>
      <c r="G173" s="48"/>
    </row>
    <row r="174" spans="1:8" ht="13.5" thickBot="1" x14ac:dyDescent="0.25">
      <c r="A174" s="21" t="s">
        <v>39</v>
      </c>
      <c r="B174" s="21"/>
      <c r="C174" s="29"/>
      <c r="D174" s="48"/>
      <c r="E174" s="48"/>
      <c r="F174" s="48"/>
      <c r="G174" s="48"/>
    </row>
    <row r="175" spans="1:8" ht="13.5" thickTop="1" x14ac:dyDescent="0.2">
      <c r="A175" s="30" t="s">
        <v>1</v>
      </c>
      <c r="B175" s="31" t="s">
        <v>2</v>
      </c>
      <c r="C175" s="31" t="s">
        <v>2</v>
      </c>
      <c r="D175" s="49" t="s">
        <v>7</v>
      </c>
      <c r="E175" s="49" t="s">
        <v>7</v>
      </c>
      <c r="F175" s="49" t="s">
        <v>5</v>
      </c>
      <c r="G175" s="50" t="s">
        <v>10</v>
      </c>
    </row>
    <row r="176" spans="1:8" x14ac:dyDescent="0.2">
      <c r="A176" s="79" t="s">
        <v>0</v>
      </c>
      <c r="B176" s="80" t="s">
        <v>3</v>
      </c>
      <c r="C176" s="80"/>
      <c r="D176" s="81" t="s">
        <v>8</v>
      </c>
      <c r="E176" s="81" t="s">
        <v>9</v>
      </c>
      <c r="F176" s="81" t="s">
        <v>6</v>
      </c>
      <c r="G176" s="82" t="s">
        <v>11</v>
      </c>
    </row>
    <row r="177" spans="1:8" x14ac:dyDescent="0.2">
      <c r="A177" s="78" t="s">
        <v>12</v>
      </c>
      <c r="B177" s="83"/>
      <c r="C177" s="83"/>
      <c r="D177" s="76"/>
      <c r="E177" s="76"/>
      <c r="F177" s="77">
        <f>SUM(D177-E177)</f>
        <v>0</v>
      </c>
      <c r="G177" s="76"/>
    </row>
    <row r="178" spans="1:8" x14ac:dyDescent="0.2">
      <c r="A178" s="78" t="s">
        <v>13</v>
      </c>
      <c r="B178" s="83"/>
      <c r="C178" s="83"/>
      <c r="D178" s="76"/>
      <c r="E178" s="76"/>
      <c r="F178" s="77">
        <f>SUM(D178-E178)</f>
        <v>0</v>
      </c>
      <c r="G178" s="76"/>
    </row>
    <row r="179" spans="1:8" ht="13.5" thickBot="1" x14ac:dyDescent="0.25">
      <c r="A179" s="85" t="s">
        <v>14</v>
      </c>
      <c r="B179" s="93"/>
      <c r="C179" s="93"/>
      <c r="D179" s="87"/>
      <c r="E179" s="87"/>
      <c r="F179" s="88">
        <f>SUM(D179-E179)</f>
        <v>0</v>
      </c>
      <c r="G179" s="87"/>
    </row>
    <row r="180" spans="1:8" ht="13.5" thickBot="1" x14ac:dyDescent="0.25">
      <c r="A180" s="89" t="s">
        <v>15</v>
      </c>
      <c r="B180" s="90">
        <f t="shared" ref="B180:G180" si="22">SUM(B177:B179)</f>
        <v>0</v>
      </c>
      <c r="C180" s="90">
        <f t="shared" si="22"/>
        <v>0</v>
      </c>
      <c r="D180" s="91">
        <f t="shared" si="22"/>
        <v>0</v>
      </c>
      <c r="E180" s="91">
        <f t="shared" si="22"/>
        <v>0</v>
      </c>
      <c r="F180" s="91">
        <f t="shared" si="22"/>
        <v>0</v>
      </c>
      <c r="G180" s="92">
        <f t="shared" si="22"/>
        <v>0</v>
      </c>
      <c r="H180" s="65"/>
    </row>
    <row r="181" spans="1:8" x14ac:dyDescent="0.2">
      <c r="A181" s="29"/>
      <c r="B181" s="29"/>
      <c r="C181" s="29"/>
      <c r="D181" s="48"/>
      <c r="E181" s="48"/>
      <c r="F181" s="48"/>
      <c r="G181" s="48"/>
    </row>
    <row r="182" spans="1:8" ht="13.5" thickBot="1" x14ac:dyDescent="0.25">
      <c r="A182" s="21" t="s">
        <v>40</v>
      </c>
      <c r="B182" s="21"/>
      <c r="C182" s="29"/>
      <c r="D182" s="48"/>
      <c r="E182" s="48"/>
      <c r="F182" s="48"/>
      <c r="G182" s="48"/>
    </row>
    <row r="183" spans="1:8" ht="13.5" thickTop="1" x14ac:dyDescent="0.2">
      <c r="A183" s="30" t="s">
        <v>1</v>
      </c>
      <c r="B183" s="31" t="s">
        <v>2</v>
      </c>
      <c r="C183" s="31" t="s">
        <v>2</v>
      </c>
      <c r="D183" s="49" t="s">
        <v>7</v>
      </c>
      <c r="E183" s="49" t="s">
        <v>7</v>
      </c>
      <c r="F183" s="49" t="s">
        <v>5</v>
      </c>
      <c r="G183" s="50" t="s">
        <v>10</v>
      </c>
    </row>
    <row r="184" spans="1:8" x14ac:dyDescent="0.2">
      <c r="A184" s="79" t="s">
        <v>0</v>
      </c>
      <c r="B184" s="80" t="s">
        <v>3</v>
      </c>
      <c r="C184" s="80" t="s">
        <v>4</v>
      </c>
      <c r="D184" s="81" t="s">
        <v>8</v>
      </c>
      <c r="E184" s="81" t="s">
        <v>9</v>
      </c>
      <c r="F184" s="81" t="s">
        <v>6</v>
      </c>
      <c r="G184" s="82" t="s">
        <v>11</v>
      </c>
    </row>
    <row r="185" spans="1:8" x14ac:dyDescent="0.2">
      <c r="A185" s="78" t="s">
        <v>12</v>
      </c>
      <c r="B185" s="83"/>
      <c r="C185" s="83"/>
      <c r="D185" s="76"/>
      <c r="E185" s="76"/>
      <c r="F185" s="77">
        <f>SUM(D185-E185)</f>
        <v>0</v>
      </c>
      <c r="G185" s="76"/>
    </row>
    <row r="186" spans="1:8" x14ac:dyDescent="0.2">
      <c r="A186" s="78" t="s">
        <v>13</v>
      </c>
      <c r="B186" s="83"/>
      <c r="C186" s="83"/>
      <c r="D186" s="76"/>
      <c r="E186" s="76"/>
      <c r="F186" s="77">
        <f>SUM(D186-E186)</f>
        <v>0</v>
      </c>
      <c r="G186" s="76"/>
    </row>
    <row r="187" spans="1:8" x14ac:dyDescent="0.2">
      <c r="A187" s="78" t="s">
        <v>17</v>
      </c>
      <c r="B187" s="83"/>
      <c r="C187" s="83"/>
      <c r="D187" s="76"/>
      <c r="E187" s="76"/>
      <c r="F187" s="77">
        <f>SUM(D187-E187)</f>
        <v>0</v>
      </c>
      <c r="G187" s="76"/>
    </row>
    <row r="188" spans="1:8" ht="13.5" thickBot="1" x14ac:dyDescent="0.25">
      <c r="A188" s="85" t="s">
        <v>14</v>
      </c>
      <c r="B188" s="93"/>
      <c r="C188" s="93"/>
      <c r="D188" s="87"/>
      <c r="E188" s="87"/>
      <c r="F188" s="88">
        <f>SUM(D188-E188)</f>
        <v>0</v>
      </c>
      <c r="G188" s="87"/>
    </row>
    <row r="189" spans="1:8" ht="13.5" thickBot="1" x14ac:dyDescent="0.25">
      <c r="A189" s="89" t="s">
        <v>15</v>
      </c>
      <c r="B189" s="90">
        <f t="shared" ref="B189:G189" si="23">SUM(B185:B188)</f>
        <v>0</v>
      </c>
      <c r="C189" s="90">
        <f t="shared" si="23"/>
        <v>0</v>
      </c>
      <c r="D189" s="91">
        <f t="shared" si="23"/>
        <v>0</v>
      </c>
      <c r="E189" s="91">
        <f t="shared" si="23"/>
        <v>0</v>
      </c>
      <c r="F189" s="91">
        <f t="shared" si="23"/>
        <v>0</v>
      </c>
      <c r="G189" s="92">
        <f t="shared" si="23"/>
        <v>0</v>
      </c>
      <c r="H189" s="65"/>
    </row>
    <row r="190" spans="1:8" x14ac:dyDescent="0.2">
      <c r="A190" s="29"/>
      <c r="B190" s="29"/>
      <c r="C190" s="29"/>
      <c r="D190" s="48"/>
      <c r="E190" s="48"/>
      <c r="F190" s="48"/>
      <c r="G190" s="48"/>
    </row>
    <row r="191" spans="1:8" ht="13.5" thickBot="1" x14ac:dyDescent="0.25">
      <c r="A191" s="21" t="s">
        <v>41</v>
      </c>
      <c r="B191" s="21"/>
      <c r="C191" s="29"/>
      <c r="D191" s="48"/>
      <c r="E191" s="48"/>
      <c r="F191" s="48"/>
      <c r="G191" s="48"/>
    </row>
    <row r="192" spans="1:8" ht="13.5" thickTop="1" x14ac:dyDescent="0.2">
      <c r="A192" s="30"/>
      <c r="B192" s="31" t="s">
        <v>2</v>
      </c>
      <c r="C192" s="31" t="s">
        <v>2</v>
      </c>
      <c r="D192" s="49" t="s">
        <v>7</v>
      </c>
      <c r="E192" s="49" t="s">
        <v>7</v>
      </c>
      <c r="F192" s="49" t="s">
        <v>5</v>
      </c>
      <c r="G192" s="50" t="s">
        <v>10</v>
      </c>
    </row>
    <row r="193" spans="1:8" x14ac:dyDescent="0.2">
      <c r="A193" s="79" t="s">
        <v>0</v>
      </c>
      <c r="B193" s="80" t="s">
        <v>3</v>
      </c>
      <c r="C193" s="80" t="s">
        <v>4</v>
      </c>
      <c r="D193" s="81" t="s">
        <v>8</v>
      </c>
      <c r="E193" s="81" t="s">
        <v>9</v>
      </c>
      <c r="F193" s="81" t="s">
        <v>6</v>
      </c>
      <c r="G193" s="82" t="s">
        <v>11</v>
      </c>
    </row>
    <row r="194" spans="1:8" x14ac:dyDescent="0.2">
      <c r="A194" s="78" t="s">
        <v>12</v>
      </c>
      <c r="B194" s="83"/>
      <c r="C194" s="83"/>
      <c r="D194" s="77"/>
      <c r="E194" s="77"/>
      <c r="F194" s="77">
        <f>SUM(D194-E194)</f>
        <v>0</v>
      </c>
      <c r="G194" s="76"/>
    </row>
    <row r="195" spans="1:8" x14ac:dyDescent="0.2">
      <c r="A195" s="78" t="s">
        <v>13</v>
      </c>
      <c r="B195" s="83"/>
      <c r="C195" s="83"/>
      <c r="D195" s="77"/>
      <c r="E195" s="77"/>
      <c r="F195" s="77">
        <f>SUM(D195-E195)</f>
        <v>0</v>
      </c>
      <c r="G195" s="76"/>
    </row>
    <row r="196" spans="1:8" x14ac:dyDescent="0.2">
      <c r="A196" s="78" t="s">
        <v>17</v>
      </c>
      <c r="B196" s="83"/>
      <c r="C196" s="83"/>
      <c r="D196" s="77"/>
      <c r="E196" s="77"/>
      <c r="F196" s="77">
        <f>SUM(D196-E196)</f>
        <v>0</v>
      </c>
      <c r="G196" s="76"/>
    </row>
    <row r="197" spans="1:8" ht="13.5" thickBot="1" x14ac:dyDescent="0.25">
      <c r="A197" s="85" t="s">
        <v>14</v>
      </c>
      <c r="B197" s="93"/>
      <c r="C197" s="93"/>
      <c r="D197" s="88"/>
      <c r="E197" s="88"/>
      <c r="F197" s="88">
        <f>SUM(D197-E197)</f>
        <v>0</v>
      </c>
      <c r="G197" s="87"/>
    </row>
    <row r="198" spans="1:8" ht="13.5" thickBot="1" x14ac:dyDescent="0.25">
      <c r="A198" s="89" t="s">
        <v>15</v>
      </c>
      <c r="B198" s="90">
        <f t="shared" ref="B198:F198" si="24">SUM(B194:B197)</f>
        <v>0</v>
      </c>
      <c r="C198" s="90">
        <f t="shared" si="24"/>
        <v>0</v>
      </c>
      <c r="D198" s="91">
        <f t="shared" si="24"/>
        <v>0</v>
      </c>
      <c r="E198" s="91">
        <f t="shared" si="24"/>
        <v>0</v>
      </c>
      <c r="F198" s="91">
        <f t="shared" si="24"/>
        <v>0</v>
      </c>
      <c r="G198" s="92">
        <f>SUM(G194:G197)</f>
        <v>0</v>
      </c>
      <c r="H198" s="65"/>
    </row>
    <row r="199" spans="1:8" x14ac:dyDescent="0.2">
      <c r="A199" s="29"/>
      <c r="B199" s="29"/>
      <c r="C199" s="29"/>
      <c r="D199" s="48"/>
      <c r="E199" s="48"/>
      <c r="F199" s="48"/>
      <c r="G199" s="48"/>
    </row>
    <row r="200" spans="1:8" ht="13.5" thickBot="1" x14ac:dyDescent="0.25">
      <c r="A200" s="21" t="s">
        <v>42</v>
      </c>
      <c r="B200" s="21"/>
      <c r="C200" s="29"/>
      <c r="D200" s="48"/>
      <c r="E200" s="48"/>
      <c r="F200" s="48"/>
      <c r="G200" s="48"/>
    </row>
    <row r="201" spans="1:8" ht="13.5" thickTop="1" x14ac:dyDescent="0.2">
      <c r="A201" s="30" t="s">
        <v>1</v>
      </c>
      <c r="B201" s="31" t="s">
        <v>2</v>
      </c>
      <c r="C201" s="31" t="s">
        <v>2</v>
      </c>
      <c r="D201" s="49" t="s">
        <v>7</v>
      </c>
      <c r="E201" s="49" t="s">
        <v>7</v>
      </c>
      <c r="F201" s="49" t="s">
        <v>5</v>
      </c>
      <c r="G201" s="50" t="s">
        <v>10</v>
      </c>
    </row>
    <row r="202" spans="1:8" x14ac:dyDescent="0.2">
      <c r="A202" s="79" t="s">
        <v>0</v>
      </c>
      <c r="B202" s="80" t="s">
        <v>3</v>
      </c>
      <c r="C202" s="80" t="s">
        <v>4</v>
      </c>
      <c r="D202" s="81" t="s">
        <v>8</v>
      </c>
      <c r="E202" s="81" t="s">
        <v>9</v>
      </c>
      <c r="F202" s="81" t="s">
        <v>6</v>
      </c>
      <c r="G202" s="82" t="s">
        <v>11</v>
      </c>
    </row>
    <row r="203" spans="1:8" x14ac:dyDescent="0.2">
      <c r="A203" s="78" t="s">
        <v>12</v>
      </c>
      <c r="B203" s="83"/>
      <c r="C203" s="83"/>
      <c r="D203" s="76"/>
      <c r="E203" s="76"/>
      <c r="F203" s="77">
        <f>SUM(D203-E203)</f>
        <v>0</v>
      </c>
      <c r="G203" s="76"/>
    </row>
    <row r="204" spans="1:8" x14ac:dyDescent="0.2">
      <c r="A204" s="78" t="s">
        <v>13</v>
      </c>
      <c r="B204" s="83"/>
      <c r="C204" s="83"/>
      <c r="D204" s="76"/>
      <c r="E204" s="76"/>
      <c r="F204" s="77">
        <f>SUM(D204-E204)</f>
        <v>0</v>
      </c>
      <c r="G204" s="76"/>
    </row>
    <row r="205" spans="1:8" x14ac:dyDescent="0.2">
      <c r="A205" s="78" t="s">
        <v>16</v>
      </c>
      <c r="B205" s="83"/>
      <c r="C205" s="83"/>
      <c r="D205" s="76"/>
      <c r="E205" s="76"/>
      <c r="F205" s="77">
        <f>SUM(D205-E205)</f>
        <v>0</v>
      </c>
      <c r="G205" s="76"/>
    </row>
    <row r="206" spans="1:8" x14ac:dyDescent="0.2">
      <c r="A206" s="78" t="s">
        <v>17</v>
      </c>
      <c r="B206" s="83"/>
      <c r="C206" s="83"/>
      <c r="D206" s="76"/>
      <c r="E206" s="76"/>
      <c r="F206" s="77">
        <f>SUM(D206-E206)</f>
        <v>0</v>
      </c>
      <c r="G206" s="76"/>
    </row>
    <row r="207" spans="1:8" ht="13.5" thickBot="1" x14ac:dyDescent="0.25">
      <c r="A207" s="85" t="s">
        <v>14</v>
      </c>
      <c r="B207" s="93"/>
      <c r="C207" s="93"/>
      <c r="D207" s="87"/>
      <c r="E207" s="87"/>
      <c r="F207" s="88">
        <f>SUM(D207-E207)</f>
        <v>0</v>
      </c>
      <c r="G207" s="87"/>
    </row>
    <row r="208" spans="1:8" ht="13.5" thickBot="1" x14ac:dyDescent="0.25">
      <c r="A208" s="89" t="s">
        <v>15</v>
      </c>
      <c r="B208" s="90">
        <f t="shared" ref="B208:G208" si="25">SUM(B203:B207)</f>
        <v>0</v>
      </c>
      <c r="C208" s="90">
        <f t="shared" si="25"/>
        <v>0</v>
      </c>
      <c r="D208" s="91">
        <f t="shared" si="25"/>
        <v>0</v>
      </c>
      <c r="E208" s="91">
        <f t="shared" si="25"/>
        <v>0</v>
      </c>
      <c r="F208" s="91">
        <f t="shared" si="25"/>
        <v>0</v>
      </c>
      <c r="G208" s="92">
        <f t="shared" si="25"/>
        <v>0</v>
      </c>
      <c r="H208" s="65"/>
    </row>
    <row r="209" spans="1:8" x14ac:dyDescent="0.2">
      <c r="A209" s="29"/>
      <c r="B209" s="29"/>
      <c r="C209" s="29"/>
      <c r="D209" s="48"/>
      <c r="E209" s="48"/>
      <c r="F209" s="48"/>
      <c r="G209" s="48"/>
    </row>
    <row r="210" spans="1:8" ht="13.5" thickBot="1" x14ac:dyDescent="0.25">
      <c r="A210" s="21" t="s">
        <v>43</v>
      </c>
      <c r="B210" s="21"/>
      <c r="C210" s="29"/>
      <c r="D210" s="48"/>
      <c r="E210" s="48"/>
      <c r="F210" s="48"/>
      <c r="G210" s="48"/>
    </row>
    <row r="211" spans="1:8" ht="13.5" thickTop="1" x14ac:dyDescent="0.2">
      <c r="A211" s="30" t="s">
        <v>1</v>
      </c>
      <c r="B211" s="31" t="s">
        <v>2</v>
      </c>
      <c r="C211" s="31" t="s">
        <v>2</v>
      </c>
      <c r="D211" s="49" t="s">
        <v>7</v>
      </c>
      <c r="E211" s="49" t="s">
        <v>7</v>
      </c>
      <c r="F211" s="49" t="s">
        <v>5</v>
      </c>
      <c r="G211" s="50" t="s">
        <v>10</v>
      </c>
    </row>
    <row r="212" spans="1:8" x14ac:dyDescent="0.2">
      <c r="A212" s="79" t="s">
        <v>0</v>
      </c>
      <c r="B212" s="80" t="s">
        <v>3</v>
      </c>
      <c r="C212" s="80" t="s">
        <v>4</v>
      </c>
      <c r="D212" s="81" t="s">
        <v>8</v>
      </c>
      <c r="E212" s="81" t="s">
        <v>9</v>
      </c>
      <c r="F212" s="81" t="s">
        <v>6</v>
      </c>
      <c r="G212" s="82" t="s">
        <v>11</v>
      </c>
    </row>
    <row r="213" spans="1:8" x14ac:dyDescent="0.2">
      <c r="A213" s="78" t="s">
        <v>12</v>
      </c>
      <c r="B213" s="100"/>
      <c r="C213" s="100"/>
      <c r="D213" s="76"/>
      <c r="E213" s="76"/>
      <c r="F213" s="77">
        <f>SUM(D213-E213)</f>
        <v>0</v>
      </c>
      <c r="G213" s="76"/>
    </row>
    <row r="214" spans="1:8" x14ac:dyDescent="0.2">
      <c r="A214" s="78" t="s">
        <v>13</v>
      </c>
      <c r="B214" s="100"/>
      <c r="C214" s="100"/>
      <c r="D214" s="76"/>
      <c r="E214" s="76"/>
      <c r="F214" s="77">
        <f>SUM(D214-E214)</f>
        <v>0</v>
      </c>
      <c r="G214" s="76"/>
    </row>
    <row r="215" spans="1:8" x14ac:dyDescent="0.2">
      <c r="A215" s="78" t="s">
        <v>16</v>
      </c>
      <c r="B215" s="100"/>
      <c r="C215" s="100"/>
      <c r="D215" s="76"/>
      <c r="E215" s="76"/>
      <c r="F215" s="77">
        <f>SUM(D215-E215)</f>
        <v>0</v>
      </c>
      <c r="G215" s="76"/>
    </row>
    <row r="216" spans="1:8" ht="13.5" thickBot="1" x14ac:dyDescent="0.25">
      <c r="A216" s="85" t="s">
        <v>14</v>
      </c>
      <c r="B216" s="101"/>
      <c r="C216" s="101"/>
      <c r="D216" s="87"/>
      <c r="E216" s="87"/>
      <c r="F216" s="88">
        <f>SUM(D216-E216)</f>
        <v>0</v>
      </c>
      <c r="G216" s="87"/>
    </row>
    <row r="217" spans="1:8" ht="13.5" thickBot="1" x14ac:dyDescent="0.25">
      <c r="A217" s="89" t="s">
        <v>15</v>
      </c>
      <c r="B217" s="90">
        <f t="shared" ref="B217:G217" si="26">SUM(B213:B216)</f>
        <v>0</v>
      </c>
      <c r="C217" s="90">
        <f t="shared" si="26"/>
        <v>0</v>
      </c>
      <c r="D217" s="91">
        <f t="shared" si="26"/>
        <v>0</v>
      </c>
      <c r="E217" s="91">
        <f t="shared" si="26"/>
        <v>0</v>
      </c>
      <c r="F217" s="91">
        <f t="shared" si="26"/>
        <v>0</v>
      </c>
      <c r="G217" s="92">
        <f t="shared" si="26"/>
        <v>0</v>
      </c>
      <c r="H217" s="65"/>
    </row>
    <row r="218" spans="1:8" x14ac:dyDescent="0.2">
      <c r="A218" s="29"/>
      <c r="B218" s="29"/>
      <c r="C218" s="29"/>
      <c r="D218" s="48"/>
      <c r="E218" s="48"/>
      <c r="F218" s="48"/>
      <c r="G218" s="48"/>
    </row>
    <row r="219" spans="1:8" ht="13.5" thickBot="1" x14ac:dyDescent="0.25">
      <c r="A219" s="21" t="s">
        <v>44</v>
      </c>
      <c r="B219" s="21"/>
      <c r="C219" s="29"/>
      <c r="D219" s="48"/>
      <c r="E219" s="48"/>
      <c r="F219" s="48"/>
      <c r="G219" s="48"/>
    </row>
    <row r="220" spans="1:8" ht="13.5" thickTop="1" x14ac:dyDescent="0.2">
      <c r="A220" s="30" t="s">
        <v>1</v>
      </c>
      <c r="B220" s="31" t="s">
        <v>2</v>
      </c>
      <c r="C220" s="31" t="s">
        <v>2</v>
      </c>
      <c r="D220" s="49" t="s">
        <v>7</v>
      </c>
      <c r="E220" s="49" t="s">
        <v>7</v>
      </c>
      <c r="F220" s="49" t="s">
        <v>5</v>
      </c>
      <c r="G220" s="50" t="s">
        <v>10</v>
      </c>
    </row>
    <row r="221" spans="1:8" x14ac:dyDescent="0.2">
      <c r="A221" s="79" t="s">
        <v>0</v>
      </c>
      <c r="B221" s="80" t="s">
        <v>3</v>
      </c>
      <c r="C221" s="80" t="s">
        <v>4</v>
      </c>
      <c r="D221" s="81" t="s">
        <v>8</v>
      </c>
      <c r="E221" s="81" t="s">
        <v>9</v>
      </c>
      <c r="F221" s="81" t="s">
        <v>6</v>
      </c>
      <c r="G221" s="82" t="s">
        <v>11</v>
      </c>
    </row>
    <row r="222" spans="1:8" x14ac:dyDescent="0.2">
      <c r="A222" s="78" t="s">
        <v>12</v>
      </c>
      <c r="B222" s="102"/>
      <c r="C222" s="102"/>
      <c r="D222" s="76"/>
      <c r="E222" s="76"/>
      <c r="F222" s="77">
        <f>SUM(D222-E222)</f>
        <v>0</v>
      </c>
      <c r="G222" s="76"/>
    </row>
    <row r="223" spans="1:8" ht="13.5" thickBot="1" x14ac:dyDescent="0.25">
      <c r="A223" s="85" t="s">
        <v>13</v>
      </c>
      <c r="B223" s="103"/>
      <c r="C223" s="103"/>
      <c r="D223" s="87"/>
      <c r="E223" s="87"/>
      <c r="F223" s="88">
        <f>SUM(D223-E223)</f>
        <v>0</v>
      </c>
      <c r="G223" s="87"/>
    </row>
    <row r="224" spans="1:8" ht="13.5" thickBot="1" x14ac:dyDescent="0.25">
      <c r="A224" s="89" t="s">
        <v>15</v>
      </c>
      <c r="B224" s="90">
        <f t="shared" ref="B224:G224" si="27">SUM(B222:B223)</f>
        <v>0</v>
      </c>
      <c r="C224" s="90">
        <f t="shared" si="27"/>
        <v>0</v>
      </c>
      <c r="D224" s="91">
        <f t="shared" si="27"/>
        <v>0</v>
      </c>
      <c r="E224" s="91">
        <f t="shared" si="27"/>
        <v>0</v>
      </c>
      <c r="F224" s="91">
        <f t="shared" si="27"/>
        <v>0</v>
      </c>
      <c r="G224" s="92">
        <f t="shared" si="27"/>
        <v>0</v>
      </c>
      <c r="H224" s="65"/>
    </row>
    <row r="225" spans="1:8" x14ac:dyDescent="0.2">
      <c r="A225" s="29"/>
      <c r="B225" s="29"/>
      <c r="C225" s="29"/>
      <c r="D225" s="48"/>
      <c r="E225" s="48"/>
      <c r="F225" s="48"/>
      <c r="G225" s="48"/>
    </row>
    <row r="226" spans="1:8" ht="13.5" thickBot="1" x14ac:dyDescent="0.25">
      <c r="A226" s="21" t="s">
        <v>45</v>
      </c>
      <c r="B226" s="21"/>
      <c r="C226" s="29"/>
      <c r="D226" s="48"/>
      <c r="E226" s="48"/>
      <c r="F226" s="48"/>
      <c r="G226" s="48"/>
    </row>
    <row r="227" spans="1:8" ht="13.5" thickTop="1" x14ac:dyDescent="0.2">
      <c r="A227" s="30" t="s">
        <v>1</v>
      </c>
      <c r="B227" s="31" t="s">
        <v>2</v>
      </c>
      <c r="C227" s="31" t="s">
        <v>2</v>
      </c>
      <c r="D227" s="49" t="s">
        <v>7</v>
      </c>
      <c r="E227" s="49" t="s">
        <v>7</v>
      </c>
      <c r="F227" s="49" t="s">
        <v>5</v>
      </c>
      <c r="G227" s="50" t="s">
        <v>10</v>
      </c>
    </row>
    <row r="228" spans="1:8" x14ac:dyDescent="0.2">
      <c r="A228" s="79" t="s">
        <v>0</v>
      </c>
      <c r="B228" s="80" t="s">
        <v>3</v>
      </c>
      <c r="C228" s="80" t="s">
        <v>4</v>
      </c>
      <c r="D228" s="81" t="s">
        <v>8</v>
      </c>
      <c r="E228" s="81" t="s">
        <v>9</v>
      </c>
      <c r="F228" s="81" t="s">
        <v>6</v>
      </c>
      <c r="G228" s="82" t="s">
        <v>11</v>
      </c>
    </row>
    <row r="229" spans="1:8" x14ac:dyDescent="0.2">
      <c r="A229" s="78" t="s">
        <v>12</v>
      </c>
      <c r="B229" s="83"/>
      <c r="C229" s="83"/>
      <c r="D229" s="76"/>
      <c r="E229" s="76"/>
      <c r="F229" s="77">
        <f>SUM(D229-E229)</f>
        <v>0</v>
      </c>
      <c r="G229" s="76"/>
    </row>
    <row r="230" spans="1:8" x14ac:dyDescent="0.2">
      <c r="A230" s="78" t="s">
        <v>13</v>
      </c>
      <c r="B230" s="83"/>
      <c r="C230" s="83"/>
      <c r="D230" s="76"/>
      <c r="E230" s="76"/>
      <c r="F230" s="77">
        <f>SUM(D230-E230)</f>
        <v>0</v>
      </c>
      <c r="G230" s="76"/>
    </row>
    <row r="231" spans="1:8" x14ac:dyDescent="0.2">
      <c r="A231" s="78" t="s">
        <v>16</v>
      </c>
      <c r="B231" s="83"/>
      <c r="C231" s="83"/>
      <c r="D231" s="76"/>
      <c r="E231" s="76"/>
      <c r="F231" s="77">
        <f>SUM(D231-E231)</f>
        <v>0</v>
      </c>
      <c r="G231" s="100"/>
    </row>
    <row r="232" spans="1:8" x14ac:dyDescent="0.2">
      <c r="A232" s="78" t="s">
        <v>17</v>
      </c>
      <c r="B232" s="83"/>
      <c r="C232" s="83"/>
      <c r="D232" s="76"/>
      <c r="E232" s="76"/>
      <c r="F232" s="77">
        <f>SUM(D232-E232)</f>
        <v>0</v>
      </c>
      <c r="G232" s="76"/>
    </row>
    <row r="233" spans="1:8" ht="13.5" thickBot="1" x14ac:dyDescent="0.25">
      <c r="A233" s="85" t="s">
        <v>14</v>
      </c>
      <c r="B233" s="93"/>
      <c r="C233" s="93"/>
      <c r="D233" s="76"/>
      <c r="E233" s="76"/>
      <c r="F233" s="77">
        <f>SUM(D233-E233)</f>
        <v>0</v>
      </c>
      <c r="G233" s="87"/>
    </row>
    <row r="234" spans="1:8" ht="13.5" thickBot="1" x14ac:dyDescent="0.25">
      <c r="A234" s="89" t="s">
        <v>15</v>
      </c>
      <c r="B234" s="90">
        <f t="shared" ref="B234:G234" si="28">SUM(B229:B233)</f>
        <v>0</v>
      </c>
      <c r="C234" s="90">
        <f t="shared" si="28"/>
        <v>0</v>
      </c>
      <c r="D234" s="91">
        <f>SUM(D229:D233)</f>
        <v>0</v>
      </c>
      <c r="E234" s="91">
        <f>SUM(E229:E233)</f>
        <v>0</v>
      </c>
      <c r="F234" s="91">
        <f t="shared" si="28"/>
        <v>0</v>
      </c>
      <c r="G234" s="92">
        <f t="shared" si="28"/>
        <v>0</v>
      </c>
      <c r="H234" s="65"/>
    </row>
    <row r="235" spans="1:8" x14ac:dyDescent="0.2">
      <c r="A235" s="29"/>
      <c r="B235" s="29"/>
      <c r="C235" s="29"/>
      <c r="D235" s="48"/>
      <c r="E235" s="48"/>
      <c r="F235" s="48"/>
      <c r="G235" s="48"/>
    </row>
    <row r="236" spans="1:8" ht="13.5" thickBot="1" x14ac:dyDescent="0.25">
      <c r="A236" s="21" t="s">
        <v>46</v>
      </c>
      <c r="B236" s="21"/>
      <c r="C236" s="29"/>
      <c r="D236" s="48"/>
      <c r="E236" s="48"/>
      <c r="F236" s="48"/>
      <c r="G236" s="48"/>
    </row>
    <row r="237" spans="1:8" ht="13.5" thickTop="1" x14ac:dyDescent="0.2">
      <c r="A237" s="30" t="s">
        <v>1</v>
      </c>
      <c r="B237" s="31" t="s">
        <v>2</v>
      </c>
      <c r="C237" s="31" t="s">
        <v>2</v>
      </c>
      <c r="D237" s="49" t="s">
        <v>7</v>
      </c>
      <c r="E237" s="49" t="s">
        <v>7</v>
      </c>
      <c r="F237" s="49" t="s">
        <v>5</v>
      </c>
      <c r="G237" s="50" t="s">
        <v>10</v>
      </c>
    </row>
    <row r="238" spans="1:8" x14ac:dyDescent="0.2">
      <c r="A238" s="79" t="s">
        <v>0</v>
      </c>
      <c r="B238" s="80" t="s">
        <v>3</v>
      </c>
      <c r="C238" s="80" t="s">
        <v>4</v>
      </c>
      <c r="D238" s="81" t="s">
        <v>8</v>
      </c>
      <c r="E238" s="81" t="s">
        <v>9</v>
      </c>
      <c r="F238" s="81" t="s">
        <v>6</v>
      </c>
      <c r="G238" s="82" t="s">
        <v>11</v>
      </c>
    </row>
    <row r="239" spans="1:8" x14ac:dyDescent="0.2">
      <c r="A239" s="78" t="s">
        <v>12</v>
      </c>
      <c r="B239" s="83"/>
      <c r="C239" s="83"/>
      <c r="D239" s="76"/>
      <c r="E239" s="76"/>
      <c r="F239" s="77">
        <f>SUM(D239-E239)</f>
        <v>0</v>
      </c>
      <c r="G239" s="76"/>
    </row>
    <row r="240" spans="1:8" x14ac:dyDescent="0.2">
      <c r="A240" s="78" t="s">
        <v>13</v>
      </c>
      <c r="B240" s="83"/>
      <c r="C240" s="83"/>
      <c r="D240" s="76"/>
      <c r="E240" s="76"/>
      <c r="F240" s="77">
        <f>SUM(D240-E240)</f>
        <v>0</v>
      </c>
      <c r="G240" s="76"/>
    </row>
    <row r="241" spans="1:8" ht="13.5" thickBot="1" x14ac:dyDescent="0.25">
      <c r="A241" s="85" t="s">
        <v>14</v>
      </c>
      <c r="B241" s="93"/>
      <c r="C241" s="93"/>
      <c r="D241" s="87"/>
      <c r="E241" s="87"/>
      <c r="F241" s="88">
        <f>SUM(D241-E241)</f>
        <v>0</v>
      </c>
      <c r="G241" s="87"/>
    </row>
    <row r="242" spans="1:8" ht="13.5" thickBot="1" x14ac:dyDescent="0.25">
      <c r="A242" s="89" t="s">
        <v>15</v>
      </c>
      <c r="B242" s="90">
        <f t="shared" ref="B242:G242" si="29">SUM(B239:B241)</f>
        <v>0</v>
      </c>
      <c r="C242" s="90">
        <f t="shared" si="29"/>
        <v>0</v>
      </c>
      <c r="D242" s="91">
        <f t="shared" si="29"/>
        <v>0</v>
      </c>
      <c r="E242" s="91">
        <f t="shared" si="29"/>
        <v>0</v>
      </c>
      <c r="F242" s="91">
        <f t="shared" si="29"/>
        <v>0</v>
      </c>
      <c r="G242" s="92">
        <f t="shared" si="29"/>
        <v>0</v>
      </c>
      <c r="H242" s="65"/>
    </row>
    <row r="243" spans="1:8" x14ac:dyDescent="0.2">
      <c r="A243" s="29"/>
      <c r="B243" s="29"/>
      <c r="C243" s="29"/>
      <c r="D243" s="48"/>
      <c r="E243" s="48"/>
      <c r="F243" s="48"/>
      <c r="G243" s="48"/>
    </row>
    <row r="244" spans="1:8" ht="13.5" thickBot="1" x14ac:dyDescent="0.25">
      <c r="A244" s="21" t="s">
        <v>47</v>
      </c>
      <c r="B244" s="21"/>
      <c r="C244" s="29"/>
      <c r="D244" s="48"/>
      <c r="E244" s="48"/>
      <c r="F244" s="48"/>
      <c r="G244" s="48"/>
    </row>
    <row r="245" spans="1:8" ht="13.5" thickTop="1" x14ac:dyDescent="0.2">
      <c r="A245" s="30" t="s">
        <v>1</v>
      </c>
      <c r="B245" s="31" t="s">
        <v>2</v>
      </c>
      <c r="C245" s="31" t="s">
        <v>2</v>
      </c>
      <c r="D245" s="49" t="s">
        <v>7</v>
      </c>
      <c r="E245" s="49" t="s">
        <v>7</v>
      </c>
      <c r="F245" s="49" t="s">
        <v>5</v>
      </c>
      <c r="G245" s="50" t="s">
        <v>10</v>
      </c>
    </row>
    <row r="246" spans="1:8" x14ac:dyDescent="0.2">
      <c r="A246" s="79" t="s">
        <v>0</v>
      </c>
      <c r="B246" s="80" t="s">
        <v>3</v>
      </c>
      <c r="C246" s="80" t="s">
        <v>4</v>
      </c>
      <c r="D246" s="81" t="s">
        <v>8</v>
      </c>
      <c r="E246" s="81" t="s">
        <v>9</v>
      </c>
      <c r="F246" s="81" t="s">
        <v>6</v>
      </c>
      <c r="G246" s="82" t="s">
        <v>11</v>
      </c>
    </row>
    <row r="247" spans="1:8" x14ac:dyDescent="0.2">
      <c r="A247" s="78" t="s">
        <v>12</v>
      </c>
      <c r="B247" s="100"/>
      <c r="C247" s="100"/>
      <c r="D247" s="76"/>
      <c r="E247" s="76"/>
      <c r="F247" s="77">
        <f>SUM(D247-E247)</f>
        <v>0</v>
      </c>
      <c r="G247" s="76"/>
    </row>
    <row r="248" spans="1:8" x14ac:dyDescent="0.2">
      <c r="A248" s="78" t="s">
        <v>13</v>
      </c>
      <c r="B248" s="100"/>
      <c r="C248" s="100"/>
      <c r="D248" s="76"/>
      <c r="E248" s="76"/>
      <c r="F248" s="77">
        <f>SUM(D248-E248)</f>
        <v>0</v>
      </c>
      <c r="G248" s="76"/>
    </row>
    <row r="249" spans="1:8" ht="13.5" thickBot="1" x14ac:dyDescent="0.25">
      <c r="A249" s="85" t="s">
        <v>14</v>
      </c>
      <c r="B249" s="101"/>
      <c r="C249" s="101"/>
      <c r="D249" s="87"/>
      <c r="E249" s="87"/>
      <c r="F249" s="88">
        <f>SUM(D249-E249)</f>
        <v>0</v>
      </c>
      <c r="G249" s="87"/>
    </row>
    <row r="250" spans="1:8" ht="13.5" thickBot="1" x14ac:dyDescent="0.25">
      <c r="A250" s="89" t="s">
        <v>15</v>
      </c>
      <c r="B250" s="90">
        <f t="shared" ref="B250:G250" si="30">SUM(B247:B249)</f>
        <v>0</v>
      </c>
      <c r="C250" s="90">
        <f t="shared" si="30"/>
        <v>0</v>
      </c>
      <c r="D250" s="91">
        <f t="shared" si="30"/>
        <v>0</v>
      </c>
      <c r="E250" s="91">
        <f t="shared" si="30"/>
        <v>0</v>
      </c>
      <c r="F250" s="91">
        <f t="shared" si="30"/>
        <v>0</v>
      </c>
      <c r="G250" s="92">
        <f t="shared" si="30"/>
        <v>0</v>
      </c>
      <c r="H250" s="65"/>
    </row>
    <row r="251" spans="1:8" x14ac:dyDescent="0.2">
      <c r="A251" s="29"/>
      <c r="B251" s="29"/>
      <c r="C251" s="29"/>
      <c r="D251" s="48"/>
      <c r="E251" s="48"/>
      <c r="F251" s="48"/>
      <c r="G251" s="48"/>
    </row>
    <row r="252" spans="1:8" ht="13.5" thickBot="1" x14ac:dyDescent="0.25">
      <c r="A252" s="21" t="s">
        <v>48</v>
      </c>
      <c r="B252" s="21"/>
      <c r="C252" s="29"/>
      <c r="D252" s="48"/>
      <c r="E252" s="48"/>
      <c r="F252" s="48"/>
      <c r="G252" s="48"/>
    </row>
    <row r="253" spans="1:8" ht="13.5" thickTop="1" x14ac:dyDescent="0.2">
      <c r="A253" s="30" t="s">
        <v>1</v>
      </c>
      <c r="B253" s="31" t="s">
        <v>2</v>
      </c>
      <c r="C253" s="31" t="s">
        <v>2</v>
      </c>
      <c r="D253" s="49" t="s">
        <v>7</v>
      </c>
      <c r="E253" s="49" t="s">
        <v>7</v>
      </c>
      <c r="F253" s="49" t="s">
        <v>5</v>
      </c>
      <c r="G253" s="50" t="s">
        <v>10</v>
      </c>
    </row>
    <row r="254" spans="1:8" x14ac:dyDescent="0.2">
      <c r="A254" s="79" t="s">
        <v>0</v>
      </c>
      <c r="B254" s="80" t="s">
        <v>3</v>
      </c>
      <c r="C254" s="80" t="s">
        <v>4</v>
      </c>
      <c r="D254" s="81" t="s">
        <v>8</v>
      </c>
      <c r="E254" s="81" t="s">
        <v>9</v>
      </c>
      <c r="F254" s="81" t="s">
        <v>6</v>
      </c>
      <c r="G254" s="82" t="s">
        <v>11</v>
      </c>
    </row>
    <row r="255" spans="1:8" x14ac:dyDescent="0.2">
      <c r="A255" s="78" t="s">
        <v>12</v>
      </c>
      <c r="B255" s="83"/>
      <c r="C255" s="83"/>
      <c r="D255" s="76"/>
      <c r="E255" s="76"/>
      <c r="F255" s="77">
        <f>SUM(D255-E255)</f>
        <v>0</v>
      </c>
      <c r="G255" s="76"/>
    </row>
    <row r="256" spans="1:8" x14ac:dyDescent="0.2">
      <c r="A256" s="78" t="s">
        <v>13</v>
      </c>
      <c r="B256" s="83"/>
      <c r="C256" s="83"/>
      <c r="D256" s="76"/>
      <c r="E256" s="76"/>
      <c r="F256" s="77">
        <f>SUM(D256-E256)</f>
        <v>0</v>
      </c>
      <c r="G256" s="76"/>
    </row>
    <row r="257" spans="1:10" ht="13.5" thickBot="1" x14ac:dyDescent="0.25">
      <c r="A257" s="85" t="s">
        <v>14</v>
      </c>
      <c r="B257" s="93"/>
      <c r="C257" s="93"/>
      <c r="D257" s="87"/>
      <c r="E257" s="87"/>
      <c r="F257" s="88">
        <f>SUM(D257-E257)</f>
        <v>0</v>
      </c>
      <c r="G257" s="87"/>
    </row>
    <row r="258" spans="1:10" ht="13.5" thickBot="1" x14ac:dyDescent="0.25">
      <c r="A258" s="89" t="s">
        <v>15</v>
      </c>
      <c r="B258" s="90">
        <f t="shared" ref="B258:G258" si="31">SUM(B255:B257)</f>
        <v>0</v>
      </c>
      <c r="C258" s="90">
        <f t="shared" si="31"/>
        <v>0</v>
      </c>
      <c r="D258" s="91">
        <f t="shared" si="31"/>
        <v>0</v>
      </c>
      <c r="E258" s="91">
        <f t="shared" si="31"/>
        <v>0</v>
      </c>
      <c r="F258" s="91">
        <f t="shared" si="31"/>
        <v>0</v>
      </c>
      <c r="G258" s="92">
        <f t="shared" si="31"/>
        <v>0</v>
      </c>
      <c r="H258" s="65"/>
    </row>
    <row r="259" spans="1:10" x14ac:dyDescent="0.2">
      <c r="A259" s="11"/>
      <c r="B259" s="11"/>
      <c r="C259" s="11"/>
      <c r="D259" s="37"/>
      <c r="E259" s="37"/>
      <c r="F259" s="37"/>
      <c r="G259" s="37"/>
      <c r="H259" s="56"/>
      <c r="I259" s="1"/>
      <c r="J259" s="66"/>
    </row>
    <row r="260" spans="1:10" ht="15.75" x14ac:dyDescent="0.25">
      <c r="A260" s="125" t="s">
        <v>49</v>
      </c>
      <c r="B260" s="125"/>
      <c r="C260" s="125"/>
      <c r="D260" s="125"/>
      <c r="E260" s="125"/>
      <c r="F260" s="37"/>
      <c r="G260" s="37"/>
      <c r="I260" s="1"/>
      <c r="J260" s="66"/>
    </row>
    <row r="261" spans="1:10" ht="16.5" thickBot="1" x14ac:dyDescent="0.3">
      <c r="A261" s="15"/>
      <c r="B261" s="15"/>
      <c r="C261" s="15"/>
      <c r="D261" s="53"/>
      <c r="E261" s="53"/>
      <c r="F261" s="37"/>
      <c r="G261" s="37"/>
      <c r="I261" s="1"/>
    </row>
    <row r="262" spans="1:10" ht="13.5" thickTop="1" x14ac:dyDescent="0.2">
      <c r="A262" s="126" t="s">
        <v>54</v>
      </c>
      <c r="B262" s="128" t="s">
        <v>67</v>
      </c>
      <c r="C262" s="130" t="s">
        <v>68</v>
      </c>
      <c r="D262" s="120" t="s">
        <v>65</v>
      </c>
      <c r="E262" s="120" t="s">
        <v>64</v>
      </c>
      <c r="F262" s="120" t="s">
        <v>62</v>
      </c>
      <c r="G262" s="122" t="s">
        <v>63</v>
      </c>
    </row>
    <row r="263" spans="1:10" x14ac:dyDescent="0.2">
      <c r="A263" s="136"/>
      <c r="B263" s="137"/>
      <c r="C263" s="138"/>
      <c r="D263" s="134"/>
      <c r="E263" s="134"/>
      <c r="F263" s="134"/>
      <c r="G263" s="135"/>
    </row>
    <row r="264" spans="1:10" x14ac:dyDescent="0.2">
      <c r="A264" s="104"/>
      <c r="B264" s="104"/>
      <c r="C264" s="104"/>
      <c r="D264" s="105"/>
      <c r="E264" s="105"/>
      <c r="F264" s="105"/>
      <c r="G264" s="105"/>
    </row>
    <row r="265" spans="1:10" x14ac:dyDescent="0.2">
      <c r="A265" s="106" t="s">
        <v>12</v>
      </c>
      <c r="B265" s="107">
        <f>SUMIF($A$1:$A$258,"TYPE 1",$B$1:$B$258)</f>
        <v>0</v>
      </c>
      <c r="C265" s="107">
        <f>SUMIF($A$1:$A$258,"TYPE 1",$C$1:$C$258)</f>
        <v>0</v>
      </c>
      <c r="D265" s="105">
        <f>SUMIF($A$1:$A$258,"TYPE 1",$D$1:$D$258)</f>
        <v>0</v>
      </c>
      <c r="E265" s="105">
        <f>SUMIF($A$1:$A$258,"TYPE 1",$E$1:$E$258)</f>
        <v>0</v>
      </c>
      <c r="F265" s="105">
        <f>SUMIF($A$1:$A$258,"TYPE 1",$F$1:$F$258)</f>
        <v>0</v>
      </c>
      <c r="G265" s="105">
        <f>SUMIF($A$1:$A$258,"TYPE 1",$G$1:$G$258)</f>
        <v>0</v>
      </c>
    </row>
    <row r="266" spans="1:10" x14ac:dyDescent="0.2">
      <c r="A266" s="106" t="s">
        <v>13</v>
      </c>
      <c r="B266" s="107">
        <f>SUMIF($A$1:$A$258,"TYPE 2",$B$1:$B$258)</f>
        <v>0</v>
      </c>
      <c r="C266" s="107">
        <f>SUMIF($A$1:$A$258,"TYPE 2",$C$1:$C$258)</f>
        <v>0</v>
      </c>
      <c r="D266" s="105">
        <f>SUMIF($A$1:$A$258,"TYPE 2",$D$1:$D$258)</f>
        <v>0</v>
      </c>
      <c r="E266" s="105">
        <f>SUMIF($A$1:$A$258,"TYPE 2",$E$1:$E$258)</f>
        <v>0</v>
      </c>
      <c r="F266" s="105">
        <f>SUMIF($A$1:$A$258,"TYPE 2",$F$1:$F$258)</f>
        <v>0</v>
      </c>
      <c r="G266" s="105">
        <f>SUMIF($A$1:$A$258,"TYPE 2",$G$1:$G$258)</f>
        <v>0</v>
      </c>
    </row>
    <row r="267" spans="1:10" x14ac:dyDescent="0.2">
      <c r="A267" s="106" t="s">
        <v>16</v>
      </c>
      <c r="B267" s="107">
        <f>SUMIF($A$1:$A$258,"TYPE 3",$B$1:$B$258)</f>
        <v>0</v>
      </c>
      <c r="C267" s="107">
        <f>SUMIF($A$1:$A$258,"TYPE 3",$C$1:$C$258)</f>
        <v>0</v>
      </c>
      <c r="D267" s="105">
        <f>SUMIF($A$1:$A$258,"TYPE 3",$D$1:$D$258)</f>
        <v>0</v>
      </c>
      <c r="E267" s="105">
        <f>SUMIF($A$1:$A$258,"TYPE 3",$E$1:$E$258)</f>
        <v>0</v>
      </c>
      <c r="F267" s="105">
        <f>SUMIF($A$1:$A$258,"TYPE 3",$F$1:$F$258)</f>
        <v>0</v>
      </c>
      <c r="G267" s="105">
        <f>SUMIF($A$1:$A$258,"TYPE 3",$G$1:$G$258)</f>
        <v>0</v>
      </c>
    </row>
    <row r="268" spans="1:10" x14ac:dyDescent="0.2">
      <c r="A268" s="106" t="s">
        <v>17</v>
      </c>
      <c r="B268" s="107">
        <f>SUMIF($A$1:$A$258,"TYPE 4",$B$1:$B$258)</f>
        <v>0</v>
      </c>
      <c r="C268" s="107">
        <f>SUMIF($A$1:$A$258,"TYPE 4",$C$1:$C$258)</f>
        <v>0</v>
      </c>
      <c r="D268" s="105">
        <f>SUMIF($A$1:$A$258,"TYPE 4",$D$1:$D$258)</f>
        <v>0</v>
      </c>
      <c r="E268" s="105">
        <f>SUMIF($A$1:$A$258,"TYPE 4",$E$1:$E$258)</f>
        <v>0</v>
      </c>
      <c r="F268" s="105">
        <f>SUMIF($A$1:$A$258,"TYPE 4",$F$1:$F$258)</f>
        <v>0</v>
      </c>
      <c r="G268" s="105">
        <f>SUMIF($A$1:$A$258,"TYPE 4",$G$1:$G$258)</f>
        <v>0</v>
      </c>
    </row>
    <row r="269" spans="1:10" ht="13.5" thickBot="1" x14ac:dyDescent="0.25">
      <c r="A269" s="108" t="s">
        <v>14</v>
      </c>
      <c r="B269" s="109">
        <f>SUMIF($A$1:$A$258,"TYPE 5",$B$1:$B$258)</f>
        <v>0</v>
      </c>
      <c r="C269" s="109">
        <f>SUMIF($A$1:$A$258,"TYPE 5",$C$1:$C$258)</f>
        <v>0</v>
      </c>
      <c r="D269" s="110">
        <f>SUMIF($A$1:$A$258,"TYPE 5",$D$1:$D$258)</f>
        <v>0</v>
      </c>
      <c r="E269" s="110">
        <f>SUMIF($A$1:$A$258,"TYPE 5",$E$1:$E$258)</f>
        <v>0</v>
      </c>
      <c r="F269" s="110">
        <f>SUMIF($A$1:$A$258,"TYPE 5",$F$1:$F$258)</f>
        <v>0</v>
      </c>
      <c r="G269" s="110">
        <f>SUMIF($A$1:$A$258,"TYPE 5",$G$1:$G$258)</f>
        <v>0</v>
      </c>
    </row>
    <row r="270" spans="1:10" ht="13.5" thickBot="1" x14ac:dyDescent="0.25">
      <c r="A270" s="111" t="s">
        <v>15</v>
      </c>
      <c r="B270" s="112">
        <f>SUM(B265:B269)</f>
        <v>0</v>
      </c>
      <c r="C270" s="112">
        <f t="shared" ref="C270:E270" si="32">SUM(C265:C269)</f>
        <v>0</v>
      </c>
      <c r="D270" s="113">
        <f t="shared" si="32"/>
        <v>0</v>
      </c>
      <c r="E270" s="113">
        <f t="shared" si="32"/>
        <v>0</v>
      </c>
      <c r="F270" s="113">
        <f>SUM(F265:F269)</f>
        <v>0</v>
      </c>
      <c r="G270" s="114">
        <f>SUM(G265:G269)</f>
        <v>0</v>
      </c>
    </row>
    <row r="271" spans="1:10" x14ac:dyDescent="0.2">
      <c r="A271" s="124"/>
      <c r="B271" s="124"/>
      <c r="C271" s="124"/>
      <c r="D271" s="124"/>
      <c r="E271" s="45"/>
      <c r="F271" s="37"/>
      <c r="G271" s="37"/>
    </row>
    <row r="272" spans="1:10" x14ac:dyDescent="0.2">
      <c r="A272" s="10" t="s">
        <v>57</v>
      </c>
      <c r="B272" s="10"/>
      <c r="C272" s="10"/>
      <c r="D272" s="55"/>
      <c r="E272" s="45"/>
      <c r="F272" s="37"/>
      <c r="G272" s="37"/>
    </row>
    <row r="273" spans="1:7" x14ac:dyDescent="0.2">
      <c r="A273" s="6" t="s">
        <v>58</v>
      </c>
      <c r="B273" s="6"/>
      <c r="C273" s="6"/>
      <c r="D273" s="37"/>
      <c r="E273" s="37"/>
      <c r="F273" s="37"/>
      <c r="G273" s="37"/>
    </row>
    <row r="274" spans="1:7" x14ac:dyDescent="0.2">
      <c r="A274" s="6" t="s">
        <v>59</v>
      </c>
      <c r="B274" s="6"/>
      <c r="C274" s="6"/>
      <c r="D274" s="37"/>
      <c r="E274" s="37"/>
      <c r="F274" s="37"/>
      <c r="G274" s="37"/>
    </row>
    <row r="275" spans="1:7" x14ac:dyDescent="0.2">
      <c r="A275" s="6" t="s">
        <v>60</v>
      </c>
      <c r="B275" s="6"/>
      <c r="C275" s="6"/>
      <c r="D275" s="37"/>
      <c r="E275" s="37"/>
      <c r="F275" s="37"/>
      <c r="G275" s="37"/>
    </row>
    <row r="276" spans="1:7" x14ac:dyDescent="0.2">
      <c r="A276" s="6" t="s">
        <v>61</v>
      </c>
      <c r="B276" s="6"/>
      <c r="C276" s="6"/>
      <c r="D276" s="37"/>
      <c r="E276" s="37"/>
      <c r="F276" s="37"/>
      <c r="G276" s="37"/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FOURTH QUARTER FY 2023
APRIL - JUNE&amp;"Arial,Regular"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1st FY 2026</vt:lpstr>
      <vt:lpstr>2nd FY 2026</vt:lpstr>
      <vt:lpstr>3rd FY 2026</vt:lpstr>
      <vt:lpstr>4th FY 2026</vt:lpstr>
    </vt:vector>
  </TitlesOfParts>
  <Company>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"Donder" Stevens</dc:creator>
  <cp:lastModifiedBy>Trnessia Ware</cp:lastModifiedBy>
  <cp:lastPrinted>2026-01-06T22:24:33Z</cp:lastPrinted>
  <dcterms:created xsi:type="dcterms:W3CDTF">2001-07-11T20:25:32Z</dcterms:created>
  <dcterms:modified xsi:type="dcterms:W3CDTF">2026-04-07T14:31:15Z</dcterms:modified>
</cp:coreProperties>
</file>