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<sst xmlns="http://schemas.openxmlformats.org/spreadsheetml/2006/main" count="60" uniqueCount="41">
  <si>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</si>
  <si>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</si>
  <si>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</si>
  <si>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</si>
  <si>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NOVEMBER  2007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</si>
  <si>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</si>
  <si>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</si>
  <si>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</si>
  <si>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</si>
  <si>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</si>
  <si>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</si>
  <si>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</si>
  <si>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</si>
  <si>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</si>
  <si>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</si>
  <si>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</si>
  <si>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</si>
  <si>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</si>
  <si>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</si>
  <si>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</si>
  <si>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</si>
  <si>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</si>
  <si>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</si>
  <si>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</si>
  <si>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</si>
  <si>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</si>
  <si>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</si>
  <si>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</si>
  <si>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</si>
  <si>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</si>
  <si>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</si>
  <si>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</si>
  <si>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</si>
  <si>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2007 - NOVEMBER 30, 2007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</si>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</sst>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F52" sqref="F52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100833</v>
      </c>
      <c r="E9" s="27">
        <v>12914692</v>
      </c>
      <c r="F9" s="28">
        <f>E9*0.18</f>
        <v>2324644.56</v>
      </c>
      <c r="G9" s="28">
        <f>E9-F9</f>
        <v>10590047.44</v>
      </c>
      <c r="H9" s="29">
        <f>G9*0.185</f>
        <v>1959158.7763999999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143644</v>
      </c>
      <c r="E10" s="35">
        <v>7143522</v>
      </c>
      <c r="F10" s="36">
        <f>E10*0.18</f>
        <v>1285833.96</v>
      </c>
      <c r="G10" s="36">
        <f>E10-F10</f>
        <v>5857688.04</v>
      </c>
      <c r="H10" s="37">
        <f>G10*0.185</f>
        <v>1083672.2874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202243</v>
      </c>
      <c r="E11" s="35">
        <v>8413270</v>
      </c>
      <c r="F11" s="36">
        <f>E11*0.18</f>
        <v>1514388.5999999999</v>
      </c>
      <c r="G11" s="36">
        <f>E11-F11</f>
        <v>6898881.4</v>
      </c>
      <c r="H11" s="37">
        <f>G11*0.185</f>
        <v>1276293.0590000001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27785</v>
      </c>
      <c r="E12" s="42">
        <v>1602781</v>
      </c>
      <c r="F12" s="43">
        <f>E12*0.18</f>
        <v>288500.58</v>
      </c>
      <c r="G12" s="43">
        <f>E12-F12</f>
        <v>1314280.42</v>
      </c>
      <c r="H12" s="44">
        <f>G12*0.185</f>
        <v>243141.87769999998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474505</v>
      </c>
      <c r="E13" s="43">
        <f>SUM(E9:E12)</f>
        <v>30074265</v>
      </c>
      <c r="F13" s="43">
        <f>SUM(F9:F12)</f>
        <v>5413367.7</v>
      </c>
      <c r="G13" s="43">
        <f>SUM(G9:G12)</f>
        <v>24660897.300000004</v>
      </c>
      <c r="H13" s="44">
        <f>SUM(H9:H12)</f>
        <v>4562266.0005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>
      <c r="A25" s="57"/>
      <c r="B25" s="58"/>
      <c r="C25" s="59" t="s">
        <v>27</v>
      </c>
      <c r="D25" s="59"/>
      <c r="E25" s="59"/>
      <c r="F25" s="59" t="s">
        <v>28</v>
      </c>
      <c r="G25" s="59"/>
      <c r="H25" s="59"/>
      <c r="I25" s="5"/>
      <c r="J25" s="5"/>
      <c r="K25" s="5"/>
      <c r="L25" s="5"/>
    </row>
    <row r="26" spans="1:12" ht="13.5" thickBot="1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>
      <c r="A27" s="65" t="s">
        <v>10</v>
      </c>
      <c r="B27" s="66">
        <v>39387</v>
      </c>
      <c r="C27" s="67">
        <v>39357</v>
      </c>
      <c r="D27" s="68" t="s">
        <v>29</v>
      </c>
      <c r="E27" s="69" t="s">
        <v>30</v>
      </c>
      <c r="F27" s="70">
        <v>39022</v>
      </c>
      <c r="G27" s="68" t="s">
        <v>29</v>
      </c>
      <c r="H27" s="69" t="s">
        <v>30</v>
      </c>
      <c r="I27" s="5"/>
      <c r="J27" s="5"/>
      <c r="K27" s="5"/>
      <c r="L27" s="5"/>
    </row>
    <row r="28" spans="1:12" ht="12.75">
      <c r="A28" s="71" t="s">
        <v>18</v>
      </c>
      <c r="B28" s="72">
        <f>E9</f>
        <v>12914692</v>
      </c>
      <c r="C28" s="27">
        <v>12371289</v>
      </c>
      <c r="D28" s="73">
        <f>B28-C28</f>
        <v>543403</v>
      </c>
      <c r="E28" s="74">
        <f>D28/C28</f>
        <v>0.043924525568839266</v>
      </c>
      <c r="F28" s="75">
        <v>12338717</v>
      </c>
      <c r="G28" s="76">
        <f>B28-F28</f>
        <v>575975</v>
      </c>
      <c r="H28" s="74">
        <f>G28/F28</f>
        <v>0.04668029909430616</v>
      </c>
      <c r="I28" s="5"/>
      <c r="J28" s="5"/>
      <c r="K28" s="5"/>
      <c r="L28" s="5"/>
    </row>
    <row r="29" spans="1:12" ht="12.75">
      <c r="A29" s="77" t="s">
        <v>19</v>
      </c>
      <c r="B29" s="78">
        <f>E10</f>
        <v>7143522</v>
      </c>
      <c r="C29" s="35">
        <v>7143611</v>
      </c>
      <c r="D29" s="79">
        <f>B29-C29</f>
        <v>-89</v>
      </c>
      <c r="E29" s="80">
        <f>D29/C29</f>
        <v>-1.2458685110373452E-05</v>
      </c>
      <c r="F29" s="50">
        <v>8103600</v>
      </c>
      <c r="G29" s="81">
        <f>B29-F29</f>
        <v>-960078</v>
      </c>
      <c r="H29" s="80">
        <f>G29/F29</f>
        <v>-0.11847549237375982</v>
      </c>
      <c r="I29" s="5"/>
      <c r="J29" s="5"/>
      <c r="K29" s="5"/>
      <c r="L29" s="5"/>
    </row>
    <row r="30" spans="1:12" ht="12.75">
      <c r="A30" s="77" t="s">
        <v>20</v>
      </c>
      <c r="B30" s="78">
        <f>E11</f>
        <v>8413270</v>
      </c>
      <c r="C30" s="35">
        <v>8199223</v>
      </c>
      <c r="D30" s="79">
        <f>B30-C30</f>
        <v>214047</v>
      </c>
      <c r="E30" s="80">
        <f>D30/C30</f>
        <v>0.02610576636347127</v>
      </c>
      <c r="F30" s="50">
        <v>8275149</v>
      </c>
      <c r="G30" s="81">
        <f>B30-F30</f>
        <v>138121</v>
      </c>
      <c r="H30" s="80">
        <f>G30/F30</f>
        <v>0.016691058976702415</v>
      </c>
      <c r="I30" s="5"/>
      <c r="J30" s="5"/>
      <c r="K30" s="5"/>
      <c r="L30" s="5"/>
    </row>
    <row r="31" spans="1:12" ht="13.5" thickBot="1">
      <c r="A31" s="82" t="s">
        <v>21</v>
      </c>
      <c r="B31" s="83">
        <f>E12</f>
        <v>1602781</v>
      </c>
      <c r="C31" s="42">
        <v>1258217</v>
      </c>
      <c r="D31" s="84">
        <f>B31-C31</f>
        <v>344564</v>
      </c>
      <c r="E31" s="85">
        <f>D31/C31</f>
        <v>0.2738510129810677</v>
      </c>
      <c r="F31" s="86">
        <v>0</v>
      </c>
      <c r="G31" s="87">
        <f>B31-F31</f>
        <v>1602781</v>
      </c>
      <c r="H31" s="85">
        <v>1</v>
      </c>
      <c r="I31" s="5"/>
      <c r="J31" s="5"/>
      <c r="K31" s="5"/>
      <c r="L31" s="5"/>
    </row>
    <row r="32" spans="1:12" ht="12.75" customHeight="1" thickBot="1">
      <c r="A32" s="88"/>
      <c r="B32" s="89">
        <f>SUM(B28:B31)</f>
        <v>30074265</v>
      </c>
      <c r="C32" s="89">
        <f>SUM(C28:C31)</f>
        <v>28972340</v>
      </c>
      <c r="D32" s="90">
        <f>SUM(D28:D31)</f>
        <v>1101925</v>
      </c>
      <c r="E32" s="85">
        <f>D32/C32</f>
        <v>0.03803369006438555</v>
      </c>
      <c r="F32" s="91">
        <f>SUM(F28:F31)</f>
        <v>28717466</v>
      </c>
      <c r="G32" s="90">
        <f>SUM(G28:G31)</f>
        <v>1356799</v>
      </c>
      <c r="H32" s="85">
        <f>G32/F32</f>
        <v>0.04724647362688616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4"/>
      <c r="C40" s="95" t="s">
        <v>33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>
      <c r="A41" s="1"/>
      <c r="B41" s="94"/>
      <c r="C41" s="95" t="s">
        <v>34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8">
        <f>D9+497969</f>
        <v>598802</v>
      </c>
      <c r="D46" s="99">
        <f>E9+53680027</f>
        <v>66594719</v>
      </c>
      <c r="E46" s="99">
        <f>F9+9662405</f>
        <v>11987049.56</v>
      </c>
      <c r="F46" s="99">
        <f>G9+44017622</f>
        <v>54607669.44</v>
      </c>
      <c r="G46" s="99">
        <f>0.185*F46</f>
        <v>10102418.8464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100">
        <f>D10+684974</f>
        <v>828618</v>
      </c>
      <c r="D47" s="101">
        <f>E10+30069196</f>
        <v>37212718</v>
      </c>
      <c r="E47" s="101">
        <f>F10+5412455</f>
        <v>6698288.96</v>
      </c>
      <c r="F47" s="101">
        <f>G10+24656741</f>
        <v>30514429.04</v>
      </c>
      <c r="G47" s="101">
        <f>0.185*F47</f>
        <v>5645169.3724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100">
        <f>D11+838254</f>
        <v>1040497</v>
      </c>
      <c r="D48" s="101">
        <f>E11+34927178</f>
        <v>43340448</v>
      </c>
      <c r="E48" s="101">
        <f>F11+6286892</f>
        <v>7801280.6</v>
      </c>
      <c r="F48" s="101">
        <f>G11+28640286</f>
        <v>35539167.4</v>
      </c>
      <c r="G48" s="101">
        <f>0.185*F48</f>
        <v>6574745.969</v>
      </c>
      <c r="H48" s="4"/>
      <c r="I48" s="5"/>
      <c r="J48" s="5"/>
      <c r="K48" s="5"/>
      <c r="L48" s="5"/>
    </row>
    <row r="49" spans="1:12" ht="13.5" thickBot="1">
      <c r="A49" s="82" t="s">
        <v>21</v>
      </c>
      <c r="B49" s="39">
        <v>39344</v>
      </c>
      <c r="C49" s="102">
        <f>D12+27180</f>
        <v>54965</v>
      </c>
      <c r="D49" s="103">
        <f>E12+1618823</f>
        <v>3221604</v>
      </c>
      <c r="E49" s="103">
        <f>F12+291388</f>
        <v>579888.5800000001</v>
      </c>
      <c r="F49" s="103">
        <f>G12+1327435</f>
        <v>2641715.42</v>
      </c>
      <c r="G49" s="103">
        <f>0.185*F49</f>
        <v>488717.3527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2">
        <f>SUM(C46:C49)</f>
        <v>2522882</v>
      </c>
      <c r="D50" s="103">
        <f>SUM(D46:D49)</f>
        <v>150369489</v>
      </c>
      <c r="E50" s="103">
        <f>SUM(E46:E49)</f>
        <v>27066507.699999996</v>
      </c>
      <c r="F50" s="103">
        <f>SUM(F46:F49)</f>
        <v>123302981.3</v>
      </c>
      <c r="G50" s="103">
        <f>SUM(G46:G49)</f>
        <v>22811051.5405</v>
      </c>
      <c r="H50" s="4"/>
      <c r="I50" s="5"/>
      <c r="J50" s="5"/>
      <c r="K50" s="5"/>
      <c r="L50" s="5"/>
    </row>
    <row r="51" spans="1:12" ht="1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5"/>
      <c r="B53" s="105"/>
      <c r="C53" s="105"/>
      <c r="D53" s="105"/>
      <c r="E53" s="5"/>
      <c r="F53" s="5"/>
      <c r="G53" s="5"/>
      <c r="H53" s="5"/>
      <c r="I53" s="5"/>
      <c r="J53" s="5"/>
      <c r="K53" s="5"/>
      <c r="L53" s="5"/>
    </row>
    <row r="54" spans="1:12" ht="15">
      <c r="A54" s="106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ht="1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2007-12-10T21:43:37Z</dcterms:created>
  <dcterms:modified xsi:type="dcterms:W3CDTF">2007-12-10T21:43:48Z</dcterms:modified>
  <cp:category/>
  <cp:version/>
  <cp:contentType/>
  <cp:contentStatus/>
</cp:coreProperties>
</file>