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activeTab="0"/>
  </bookViews>
  <sheets>
    <sheet name="November 1999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<sst xmlns="http://schemas.openxmlformats.org/spreadsheetml/2006/main" count="60" uniqueCount="39">
  <si>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LOUISIANA STATE POLICE</t>
  </si>
  <si>
    <t>RIVERBOAT GAMING MONTHLY ACTIVITY SUMMARY</t>
  </si>
  <si>
    <t>FOR THE MONTH OF:</t>
  </si>
  <si>
    <t>Date of</t>
  </si>
  <si>
    <t>No. of</t>
  </si>
  <si>
    <t>Total</t>
  </si>
  <si>
    <t>Vessel</t>
  </si>
  <si>
    <t>Commencement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</si>
  <si>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</si>
  <si>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</si>
  <si>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</si>
  <si>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</si>
  <si>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</si>
  <si>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</si>
  <si>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</si>
  <si>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</si>
  <si>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</si>
  <si>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</si>
  <si>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</si>
  <si>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RIVERBOAT GAMING FISCAL YEAR-TO-DATE ACTIVITY SUMMARY</t>
  </si>
  <si>
    <t>FOR THE PERIOD OF:</t>
  </si>
  <si>
    <t>FYTD</t>
  </si>
  <si>
    <t>Total AGR</t>
  </si>
  <si>
    <t>Fee Remittance</t>
  </si>
  <si>
    <t>STAR</t>
  </si>
  <si>
    <t>Same Month</t>
  </si>
  <si>
    <t>Prior Year</t>
  </si>
  <si>
    <t>Last Month's</t>
  </si>
  <si>
    <t xml:space="preserve">GRAND PALAIS </t>
  </si>
  <si>
    <t>BALLYS</t>
  </si>
  <si>
    <t>ISLE - BOSSIER</t>
  </si>
  <si>
    <t>ISLE - LC</t>
  </si>
  <si>
    <t>ARGOSY</t>
  </si>
  <si>
    <t xml:space="preserve">ARGOSY </t>
  </si>
  <si>
    <t xml:space="preserve">  </t>
  </si>
  <si>
    <t>CASINO ROUGE</t>
  </si>
  <si>
    <t>NOVEMBER 1999</t>
  </si>
  <si>
    <t>JULY 1, 1999 - NOVEMBER 30, 1999</t>
  </si>
  <si>
    <t>Licensee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</si>
</sst>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4" fillId="0" borderId="3" xfId="0" applyNumberFormat="1" applyFont="1" applyBorder="1" applyAlignment="1" applyProtection="1">
      <alignment horizontal="left"/>
      <protection/>
    </xf>
    <xf numFmtId="7" fontId="4" fillId="0" borderId="3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7" fontId="4" fillId="0" borderId="2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/>
      <protection/>
    </xf>
    <xf numFmtId="164" fontId="4" fillId="0" borderId="4" xfId="0" applyNumberFormat="1" applyFont="1" applyBorder="1" applyAlignment="1" applyProtection="1">
      <alignment horizontal="center"/>
      <protection/>
    </xf>
    <xf numFmtId="37" fontId="4" fillId="0" borderId="4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9" fontId="4" fillId="0" borderId="2" xfId="0" applyNumberFormat="1" applyFont="1" applyBorder="1" applyAlignment="1" applyProtection="1">
      <alignment/>
      <protection/>
    </xf>
    <xf numFmtId="38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2" xfId="0" applyNumberFormat="1" applyFont="1" applyBorder="1" applyAlignment="1" applyProtection="1">
      <alignment horizontal="center"/>
      <protection/>
    </xf>
    <xf numFmtId="166" fontId="4" fillId="0" borderId="3" xfId="0" applyNumberFormat="1" applyFont="1" applyBorder="1" applyAlignment="1" applyProtection="1">
      <alignment horizontal="center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44" fontId="4" fillId="0" borderId="0" xfId="17" applyNumberFormat="1" applyFont="1" applyAlignment="1">
      <alignment/>
    </xf>
    <xf numFmtId="44" fontId="1" fillId="0" borderId="1" xfId="17" applyNumberFormat="1" applyFont="1" applyBorder="1" applyAlignment="1">
      <alignment horizontal="center"/>
    </xf>
    <xf numFmtId="44" fontId="1" fillId="0" borderId="2" xfId="17" applyNumberFormat="1" applyFont="1" applyBorder="1" applyAlignment="1">
      <alignment horizontal="center"/>
    </xf>
    <xf numFmtId="44" fontId="4" fillId="0" borderId="0" xfId="17" applyNumberFormat="1" applyFont="1" applyBorder="1" applyAlignment="1" applyProtection="1">
      <alignment/>
      <protection/>
    </xf>
    <xf numFmtId="44" fontId="4" fillId="0" borderId="0" xfId="17" applyNumberFormat="1" applyFont="1" applyAlignment="1" applyProtection="1">
      <alignment/>
      <protection/>
    </xf>
    <xf numFmtId="44" fontId="4" fillId="0" borderId="0" xfId="0" applyNumberFormat="1" applyFont="1" applyAlignment="1">
      <alignment/>
    </xf>
    <xf numFmtId="44" fontId="4" fillId="0" borderId="5" xfId="0" applyNumberFormat="1" applyFont="1" applyBorder="1" applyAlignment="1">
      <alignment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4" fillId="0" borderId="3" xfId="0" applyNumberFormat="1" applyFont="1" applyBorder="1" applyAlignment="1">
      <alignment/>
    </xf>
    <xf numFmtId="44" fontId="4" fillId="0" borderId="3" xfId="0" applyNumberFormat="1" applyFont="1" applyBorder="1" applyAlignment="1" applyProtection="1">
      <alignment/>
      <protection/>
    </xf>
    <xf numFmtId="44" fontId="4" fillId="0" borderId="6" xfId="0" applyNumberFormat="1" applyFont="1" applyBorder="1" applyAlignment="1">
      <alignment/>
    </xf>
    <xf numFmtId="44" fontId="4" fillId="0" borderId="4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38" fontId="1" fillId="0" borderId="0" xfId="0" applyNumberFormat="1" applyFont="1" applyBorder="1" applyAlignment="1" applyProtection="1">
      <alignment/>
      <protection/>
    </xf>
    <xf numFmtId="7" fontId="1" fillId="0" borderId="1" xfId="0" applyNumberFormat="1" applyFont="1" applyBorder="1" applyAlignment="1" applyProtection="1">
      <alignment/>
      <protection/>
    </xf>
    <xf numFmtId="44" fontId="1" fillId="0" borderId="3" xfId="0" applyNumberFormat="1" applyFont="1" applyBorder="1" applyAlignment="1">
      <alignment/>
    </xf>
    <xf numFmtId="164" fontId="5" fillId="0" borderId="0" xfId="0" applyFont="1" applyAlignment="1">
      <alignment/>
    </xf>
    <xf numFmtId="164" fontId="1" fillId="0" borderId="3" xfId="0" applyNumberFormat="1" applyFont="1" applyBorder="1" applyAlignment="1" applyProtection="1">
      <alignment horizontal="left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7" fontId="1" fillId="0" borderId="3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44" fontId="1" fillId="0" borderId="0" xfId="17" applyNumberFormat="1" applyFont="1" applyAlignment="1" applyProtection="1">
      <alignment/>
      <protection/>
    </xf>
    <xf numFmtId="44" fontId="1" fillId="0" borderId="0" xfId="0" applyNumberFormat="1" applyFont="1" applyAlignment="1">
      <alignment/>
    </xf>
    <xf numFmtId="37" fontId="1" fillId="0" borderId="3" xfId="0" applyNumberFormat="1" applyFont="1" applyBorder="1" applyAlignment="1" applyProtection="1">
      <alignment/>
      <protection/>
    </xf>
    <xf numFmtId="39" fontId="1" fillId="0" borderId="3" xfId="0" applyNumberFormat="1" applyFont="1" applyBorder="1" applyAlignment="1" applyProtection="1">
      <alignment/>
      <protection/>
    </xf>
    <xf numFmtId="8" fontId="1" fillId="0" borderId="3" xfId="17" applyNumberFormat="1" applyFont="1" applyBorder="1" applyAlignment="1">
      <alignment/>
    </xf>
    <xf numFmtId="8" fontId="1" fillId="0" borderId="3" xfId="17" applyNumberFormat="1" applyFont="1" applyBorder="1" applyAlignment="1" applyProtection="1">
      <alignment/>
      <protection/>
    </xf>
    <xf numFmtId="8" fontId="4" fillId="0" borderId="3" xfId="17" applyNumberFormat="1" applyFont="1" applyBorder="1" applyAlignment="1">
      <alignment/>
    </xf>
    <xf numFmtId="8" fontId="4" fillId="0" borderId="3" xfId="17" applyNumberFormat="1" applyFont="1" applyBorder="1" applyAlignment="1" applyProtection="1">
      <alignment/>
      <protection/>
    </xf>
    <xf numFmtId="8" fontId="4" fillId="0" borderId="2" xfId="17" applyNumberFormat="1" applyFont="1" applyBorder="1" applyAlignment="1" applyProtection="1">
      <alignment/>
      <protection/>
    </xf>
    <xf numFmtId="8" fontId="4" fillId="0" borderId="4" xfId="17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1"/>
  <sheetViews>
    <sheetView showGridLines="0" tabSelected="1" workbookViewId="0" topLeftCell="A1">
      <selection activeCell="B1" sqref="B1"/>
    </sheetView>
  </sheetViews>
  <sheetFormatPr defaultColWidth="9.625" defaultRowHeight="12.75"/>
  <cols>
    <col min="1" max="1" width="1.625" style="3" customWidth="1"/>
    <col min="2" max="2" width="18.875" style="3" customWidth="1"/>
    <col min="3" max="3" width="15.00390625" style="34" customWidth="1"/>
    <col min="4" max="4" width="12.125" style="3" customWidth="1"/>
    <col min="5" max="5" width="17.125" style="3" customWidth="1"/>
    <col min="6" max="6" width="14.75390625" style="3" customWidth="1"/>
    <col min="7" max="7" width="13.75390625" style="3" customWidth="1"/>
    <col min="8" max="8" width="15.50390625" style="35" customWidth="1"/>
    <col min="9" max="9" width="16.875" style="40" customWidth="1"/>
    <col min="10" max="12" width="15.625" style="0" customWidth="1"/>
    <col min="13" max="13" width="11.625" style="0" customWidth="1"/>
    <col min="14" max="16" width="15.625" style="0" customWidth="1"/>
  </cols>
  <sheetData>
    <row r="1" spans="2:7" ht="12.75">
      <c r="B1" s="1" t="s">
        <v>0</v>
      </c>
      <c r="C1" s="26"/>
      <c r="G1" s="2"/>
    </row>
    <row r="2" spans="2:7" ht="12.75">
      <c r="B2" s="1" t="s">
        <v>1</v>
      </c>
      <c r="C2" s="26"/>
      <c r="G2" s="2"/>
    </row>
    <row r="3" spans="2:7" ht="12.75">
      <c r="B3" s="1" t="s">
        <v>2</v>
      </c>
      <c r="C3" s="26"/>
      <c r="D3" s="25" t="s">
        <v>36</v>
      </c>
      <c r="G3" s="2"/>
    </row>
    <row r="4" spans="3:7" ht="12.75">
      <c r="C4" s="26"/>
      <c r="D4" s="4"/>
      <c r="G4" s="2"/>
    </row>
    <row r="5" spans="3:9" ht="13.5" thickBot="1">
      <c r="C5" s="26"/>
      <c r="G5" s="2"/>
      <c r="I5" s="41"/>
    </row>
    <row r="6" spans="2:9" ht="12.75">
      <c r="B6" s="5"/>
      <c r="C6" s="27" t="s">
        <v>3</v>
      </c>
      <c r="D6" s="6" t="s">
        <v>4</v>
      </c>
      <c r="E6" s="6" t="s">
        <v>5</v>
      </c>
      <c r="F6" s="6" t="s">
        <v>5</v>
      </c>
      <c r="G6" s="6" t="s">
        <v>5</v>
      </c>
      <c r="H6" s="36" t="s">
        <v>27</v>
      </c>
      <c r="I6" s="42" t="s">
        <v>25</v>
      </c>
    </row>
    <row r="7" spans="2:9" ht="13.5" thickBot="1">
      <c r="B7" s="7" t="s">
        <v>38</v>
      </c>
      <c r="C7" s="28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37" t="s">
        <v>10</v>
      </c>
      <c r="I7" s="43" t="s">
        <v>26</v>
      </c>
    </row>
    <row r="8" spans="1:9" s="54" customFormat="1" ht="12.75">
      <c r="A8" s="49"/>
      <c r="B8" s="50" t="s">
        <v>17</v>
      </c>
      <c r="C8" s="27">
        <v>35342</v>
      </c>
      <c r="D8" s="6">
        <v>31</v>
      </c>
      <c r="E8" s="51">
        <v>245332</v>
      </c>
      <c r="F8" s="52">
        <v>11705526</v>
      </c>
      <c r="G8" s="52">
        <f aca="true" t="shared" si="0" ref="G8:G21">F8*0.185</f>
        <v>2165522.31</v>
      </c>
      <c r="H8" s="66">
        <v>12017245.41</v>
      </c>
      <c r="I8" s="53">
        <v>8737728.65</v>
      </c>
    </row>
    <row r="9" spans="1:9" s="54" customFormat="1" ht="12.75">
      <c r="A9" s="49"/>
      <c r="B9" s="55" t="s">
        <v>13</v>
      </c>
      <c r="C9" s="56">
        <v>34442</v>
      </c>
      <c r="D9" s="57">
        <v>31</v>
      </c>
      <c r="E9" s="51">
        <v>162132</v>
      </c>
      <c r="F9" s="58">
        <v>10567615.45</v>
      </c>
      <c r="G9" s="58">
        <f t="shared" si="0"/>
        <v>1955008.8582499998</v>
      </c>
      <c r="H9" s="66">
        <v>10934730.64</v>
      </c>
      <c r="I9" s="53">
        <v>11432894.44</v>
      </c>
    </row>
    <row r="10" spans="1:9" s="54" customFormat="1" ht="12.75">
      <c r="A10" s="59"/>
      <c r="B10" s="55" t="s">
        <v>14</v>
      </c>
      <c r="C10" s="56">
        <v>34524</v>
      </c>
      <c r="D10" s="57">
        <v>31</v>
      </c>
      <c r="E10" s="51">
        <v>271258</v>
      </c>
      <c r="F10" s="58">
        <v>18660382.68</v>
      </c>
      <c r="G10" s="58">
        <f t="shared" si="0"/>
        <v>3452170.7958</v>
      </c>
      <c r="H10" s="67">
        <v>20672172.34</v>
      </c>
      <c r="I10" s="53">
        <v>18755626.76</v>
      </c>
    </row>
    <row r="11" spans="1:9" s="54" customFormat="1" ht="12.75">
      <c r="A11" s="49"/>
      <c r="B11" s="55" t="s">
        <v>30</v>
      </c>
      <c r="C11" s="56">
        <v>34474</v>
      </c>
      <c r="D11" s="57">
        <v>31</v>
      </c>
      <c r="E11" s="51">
        <v>209338</v>
      </c>
      <c r="F11" s="58">
        <v>12384593.52</v>
      </c>
      <c r="G11" s="58">
        <f t="shared" si="0"/>
        <v>2291149.8012</v>
      </c>
      <c r="H11" s="66">
        <v>12739602.27</v>
      </c>
      <c r="I11" s="53">
        <v>9803669.01</v>
      </c>
    </row>
    <row r="12" spans="2:9" ht="12.75">
      <c r="B12" s="8" t="s">
        <v>28</v>
      </c>
      <c r="C12" s="29">
        <v>35258</v>
      </c>
      <c r="D12" s="57">
        <v>31</v>
      </c>
      <c r="E12" s="21">
        <v>145539</v>
      </c>
      <c r="F12" s="9">
        <v>8731381.37</v>
      </c>
      <c r="G12" s="9">
        <f t="shared" si="0"/>
        <v>1615305.5534499998</v>
      </c>
      <c r="H12" s="68">
        <v>11060312.99</v>
      </c>
      <c r="I12" s="44">
        <v>8656430.68</v>
      </c>
    </row>
    <row r="13" spans="2:9" ht="12.75">
      <c r="B13" s="8" t="s">
        <v>31</v>
      </c>
      <c r="C13" s="29">
        <v>34909</v>
      </c>
      <c r="D13" s="57">
        <v>31</v>
      </c>
      <c r="E13" s="21">
        <v>94763</v>
      </c>
      <c r="F13" s="9">
        <v>3835627.69</v>
      </c>
      <c r="G13" s="9">
        <f t="shared" si="0"/>
        <v>709591.12265</v>
      </c>
      <c r="H13" s="68">
        <v>4920219.43</v>
      </c>
      <c r="I13" s="44">
        <v>4225020.59</v>
      </c>
    </row>
    <row r="14" spans="2:9" ht="12.75">
      <c r="B14" s="8" t="s">
        <v>12</v>
      </c>
      <c r="C14" s="29">
        <v>34311</v>
      </c>
      <c r="D14" s="57">
        <v>31</v>
      </c>
      <c r="E14" s="21">
        <v>125351</v>
      </c>
      <c r="F14" s="9">
        <v>6841350.77</v>
      </c>
      <c r="G14" s="9">
        <f t="shared" si="0"/>
        <v>1265649.89245</v>
      </c>
      <c r="H14" s="68">
        <v>7551639.06</v>
      </c>
      <c r="I14" s="44">
        <v>8482582.34</v>
      </c>
    </row>
    <row r="15" spans="2:9" ht="12.75">
      <c r="B15" s="8" t="s">
        <v>24</v>
      </c>
      <c r="C15" s="29">
        <v>34266</v>
      </c>
      <c r="D15" s="57">
        <v>31</v>
      </c>
      <c r="E15" s="21">
        <v>66716</v>
      </c>
      <c r="F15" s="9">
        <v>3064032.82</v>
      </c>
      <c r="G15" s="9">
        <f>F15*0.185</f>
        <v>566846.0717</v>
      </c>
      <c r="H15" s="68">
        <v>3534999.74</v>
      </c>
      <c r="I15" s="45">
        <v>2555470.56</v>
      </c>
    </row>
    <row r="16" spans="1:9" s="54" customFormat="1" ht="12.75">
      <c r="A16" s="49"/>
      <c r="B16" s="55" t="s">
        <v>29</v>
      </c>
      <c r="C16" s="56">
        <v>34887</v>
      </c>
      <c r="D16" s="57">
        <v>31</v>
      </c>
      <c r="E16" s="51">
        <v>120220</v>
      </c>
      <c r="F16" s="58">
        <v>5460683.93</v>
      </c>
      <c r="G16" s="58">
        <f t="shared" si="0"/>
        <v>1010226.5270499999</v>
      </c>
      <c r="H16" s="66">
        <v>7506142.54</v>
      </c>
      <c r="I16" s="53">
        <v>7392698.01</v>
      </c>
    </row>
    <row r="17" spans="1:9" s="54" customFormat="1" ht="12.75">
      <c r="A17" s="49"/>
      <c r="B17" s="55" t="s">
        <v>15</v>
      </c>
      <c r="C17" s="56">
        <v>34552</v>
      </c>
      <c r="D17" s="57">
        <v>31</v>
      </c>
      <c r="E17" s="51">
        <v>144195</v>
      </c>
      <c r="F17" s="58">
        <v>7210520.66</v>
      </c>
      <c r="G17" s="58">
        <f t="shared" si="0"/>
        <v>1333946.3221</v>
      </c>
      <c r="H17" s="67">
        <v>9030352.18</v>
      </c>
      <c r="I17" s="53">
        <v>7632658.82</v>
      </c>
    </row>
    <row r="18" spans="1:9" s="54" customFormat="1" ht="12.75">
      <c r="A18" s="49"/>
      <c r="B18" s="55" t="s">
        <v>16</v>
      </c>
      <c r="C18" s="56">
        <v>34582</v>
      </c>
      <c r="D18" s="57">
        <v>31</v>
      </c>
      <c r="E18" s="51">
        <v>140523</v>
      </c>
      <c r="F18" s="58">
        <v>8040931.03</v>
      </c>
      <c r="G18" s="58">
        <f t="shared" si="0"/>
        <v>1487572.24055</v>
      </c>
      <c r="H18" s="67">
        <v>9524037.86</v>
      </c>
      <c r="I18" s="53">
        <v>10288021.34</v>
      </c>
    </row>
    <row r="19" spans="2:9" ht="12.75">
      <c r="B19" s="8" t="s">
        <v>33</v>
      </c>
      <c r="C19" s="29">
        <v>34607</v>
      </c>
      <c r="D19" s="57">
        <v>31</v>
      </c>
      <c r="E19" s="21">
        <v>89293</v>
      </c>
      <c r="F19" s="9">
        <v>4546334.99</v>
      </c>
      <c r="G19" s="9">
        <f t="shared" si="0"/>
        <v>841071.97315</v>
      </c>
      <c r="H19" s="69">
        <v>4486103.68</v>
      </c>
      <c r="I19" s="44">
        <v>3673996.31</v>
      </c>
    </row>
    <row r="20" spans="2:9" ht="13.5" thickBot="1">
      <c r="B20" s="10" t="s">
        <v>35</v>
      </c>
      <c r="C20" s="30">
        <v>34696</v>
      </c>
      <c r="D20" s="57">
        <v>31</v>
      </c>
      <c r="E20" s="21">
        <v>128123</v>
      </c>
      <c r="F20" s="11">
        <v>7528334.31</v>
      </c>
      <c r="G20" s="9">
        <f t="shared" si="0"/>
        <v>1392741.84735</v>
      </c>
      <c r="H20" s="70">
        <v>6597307.02</v>
      </c>
      <c r="I20" s="46">
        <v>6148736.77</v>
      </c>
    </row>
    <row r="21" spans="2:9" ht="13.5" thickBot="1">
      <c r="B21" s="12"/>
      <c r="C21" s="31" t="s">
        <v>18</v>
      </c>
      <c r="D21" s="12"/>
      <c r="E21" s="14">
        <f>SUM(E8:E20)</f>
        <v>1942783</v>
      </c>
      <c r="F21" s="15">
        <f>SUM(F8:F20)</f>
        <v>108577315.21999998</v>
      </c>
      <c r="G21" s="15">
        <f t="shared" si="0"/>
        <v>20086803.3157</v>
      </c>
      <c r="H21" s="71">
        <v>120574865.16</v>
      </c>
      <c r="I21" s="47">
        <f>SUM(I8:I20)</f>
        <v>107785534.28000002</v>
      </c>
    </row>
    <row r="22" spans="8:9" ht="12.75">
      <c r="H22" s="38"/>
      <c r="I22" s="48"/>
    </row>
    <row r="24" spans="2:7" ht="12.75">
      <c r="B24" s="1" t="s">
        <v>0</v>
      </c>
      <c r="C24" s="26"/>
      <c r="G24" s="2"/>
    </row>
    <row r="25" spans="2:7" ht="12.75">
      <c r="B25" s="1" t="s">
        <v>19</v>
      </c>
      <c r="C25" s="26"/>
      <c r="G25" s="2"/>
    </row>
    <row r="26" spans="2:8" ht="12.75">
      <c r="B26" s="1" t="s">
        <v>20</v>
      </c>
      <c r="C26" s="32" t="s">
        <v>37</v>
      </c>
      <c r="D26" s="2"/>
      <c r="G26" s="23"/>
      <c r="H26" s="39"/>
    </row>
    <row r="27" spans="3:8" ht="12.75">
      <c r="C27" s="26"/>
      <c r="D27" s="16"/>
      <c r="E27" s="2"/>
      <c r="G27" s="24"/>
      <c r="H27" s="39"/>
    </row>
    <row r="28" spans="3:8" ht="13.5" thickBot="1">
      <c r="C28" s="26"/>
      <c r="G28" s="24"/>
      <c r="H28" s="39"/>
    </row>
    <row r="29" spans="1:8" ht="12.75">
      <c r="A29" s="2"/>
      <c r="B29" s="5"/>
      <c r="C29" s="27" t="s">
        <v>3</v>
      </c>
      <c r="D29" s="6" t="s">
        <v>21</v>
      </c>
      <c r="E29" s="6" t="s">
        <v>21</v>
      </c>
      <c r="F29" s="6" t="s">
        <v>21</v>
      </c>
      <c r="G29" s="24"/>
      <c r="H29" s="39"/>
    </row>
    <row r="30" spans="1:8" ht="13.5" thickBot="1">
      <c r="A30" s="2"/>
      <c r="B30" s="7" t="s">
        <v>6</v>
      </c>
      <c r="C30" s="28" t="s">
        <v>7</v>
      </c>
      <c r="D30" s="7" t="s">
        <v>9</v>
      </c>
      <c r="E30" s="7" t="s">
        <v>22</v>
      </c>
      <c r="F30" s="7" t="s">
        <v>23</v>
      </c>
      <c r="G30" s="24"/>
      <c r="H30" s="39"/>
    </row>
    <row r="31" spans="1:9" s="54" customFormat="1" ht="12.75">
      <c r="A31" s="59"/>
      <c r="B31" s="50" t="s">
        <v>17</v>
      </c>
      <c r="C31" s="27">
        <v>35342</v>
      </c>
      <c r="D31" s="60">
        <f>E8+1059313</f>
        <v>1304645</v>
      </c>
      <c r="E31" s="52">
        <f>F8+46696030</f>
        <v>58401556</v>
      </c>
      <c r="F31" s="52">
        <f aca="true" t="shared" si="1" ref="F31:F43">0.185*E31</f>
        <v>10804287.86</v>
      </c>
      <c r="G31" s="61"/>
      <c r="H31" s="62"/>
      <c r="I31" s="63"/>
    </row>
    <row r="32" spans="1:9" s="54" customFormat="1" ht="12.75">
      <c r="A32" s="59"/>
      <c r="B32" s="55" t="s">
        <v>13</v>
      </c>
      <c r="C32" s="56">
        <v>34442</v>
      </c>
      <c r="D32" s="64">
        <f>E9+805855</f>
        <v>967987</v>
      </c>
      <c r="E32" s="58">
        <f>F9+46982288.23</f>
        <v>57549903.67999999</v>
      </c>
      <c r="F32" s="65">
        <f t="shared" si="1"/>
        <v>10646732.180799998</v>
      </c>
      <c r="G32" s="61"/>
      <c r="H32" s="62"/>
      <c r="I32" s="63"/>
    </row>
    <row r="33" spans="1:9" s="54" customFormat="1" ht="12.75">
      <c r="A33" s="59"/>
      <c r="B33" s="55" t="s">
        <v>14</v>
      </c>
      <c r="C33" s="56">
        <v>34524</v>
      </c>
      <c r="D33" s="64">
        <f>E10+1284247</f>
        <v>1555505</v>
      </c>
      <c r="E33" s="58">
        <f>F10+79509113.14</f>
        <v>98169495.82</v>
      </c>
      <c r="F33" s="65">
        <f t="shared" si="1"/>
        <v>18161356.726699997</v>
      </c>
      <c r="G33" s="61"/>
      <c r="H33" s="62"/>
      <c r="I33" s="63"/>
    </row>
    <row r="34" spans="1:9" s="54" customFormat="1" ht="12.75">
      <c r="A34" s="59"/>
      <c r="B34" s="55" t="s">
        <v>30</v>
      </c>
      <c r="C34" s="56">
        <v>34474</v>
      </c>
      <c r="D34" s="64">
        <f>E11+917644</f>
        <v>1126982</v>
      </c>
      <c r="E34" s="58">
        <f>F11+49280765.82</f>
        <v>61665359.34</v>
      </c>
      <c r="F34" s="65">
        <f t="shared" si="1"/>
        <v>11408091.4779</v>
      </c>
      <c r="G34" s="61"/>
      <c r="H34" s="62"/>
      <c r="I34" s="63"/>
    </row>
    <row r="35" spans="1:8" ht="12.75">
      <c r="A35" s="2"/>
      <c r="B35" s="8" t="s">
        <v>28</v>
      </c>
      <c r="C35" s="29">
        <v>35258</v>
      </c>
      <c r="D35" s="17">
        <f>E12+632587</f>
        <v>778126</v>
      </c>
      <c r="E35" s="9">
        <f>F12+40429142.59</f>
        <v>49160523.96</v>
      </c>
      <c r="F35" s="18">
        <f t="shared" si="1"/>
        <v>9094696.9326</v>
      </c>
      <c r="G35" s="24"/>
      <c r="H35" s="39"/>
    </row>
    <row r="36" spans="1:8" ht="12.75">
      <c r="A36" s="2"/>
      <c r="B36" s="8" t="s">
        <v>31</v>
      </c>
      <c r="C36" s="29">
        <v>34909</v>
      </c>
      <c r="D36" s="17">
        <f>E13+391585</f>
        <v>486348</v>
      </c>
      <c r="E36" s="9">
        <f>F13+18638954.81</f>
        <v>22474582.5</v>
      </c>
      <c r="F36" s="18">
        <f t="shared" si="1"/>
        <v>4157797.7624999997</v>
      </c>
      <c r="G36" s="23"/>
      <c r="H36" s="39"/>
    </row>
    <row r="37" spans="1:8" ht="12.75">
      <c r="A37" s="2"/>
      <c r="B37" s="8" t="s">
        <v>12</v>
      </c>
      <c r="C37" s="29">
        <v>34311</v>
      </c>
      <c r="D37" s="17">
        <f>E14+566786</f>
        <v>692137</v>
      </c>
      <c r="E37" s="9">
        <f>F14+29753642.39</f>
        <v>36594993.16</v>
      </c>
      <c r="F37" s="18">
        <f t="shared" si="1"/>
        <v>6770073.734599999</v>
      </c>
      <c r="G37" s="2"/>
      <c r="H37" s="39"/>
    </row>
    <row r="38" spans="1:8" ht="12.75">
      <c r="A38" s="2"/>
      <c r="B38" s="8" t="s">
        <v>24</v>
      </c>
      <c r="C38" s="29">
        <v>34266</v>
      </c>
      <c r="D38" s="17">
        <f>E15+337635</f>
        <v>404351</v>
      </c>
      <c r="E38" s="9">
        <f>F15+13845413.41</f>
        <v>16909446.23</v>
      </c>
      <c r="F38" s="18">
        <f t="shared" si="1"/>
        <v>3128247.55255</v>
      </c>
      <c r="G38" s="2"/>
      <c r="H38" s="39"/>
    </row>
    <row r="39" spans="1:9" s="54" customFormat="1" ht="12.75">
      <c r="A39" s="59"/>
      <c r="B39" s="55" t="s">
        <v>29</v>
      </c>
      <c r="C39" s="56">
        <v>34887</v>
      </c>
      <c r="D39" s="64">
        <f>E16+656488</f>
        <v>776708</v>
      </c>
      <c r="E39" s="58">
        <f>F16+30389287.68</f>
        <v>35849971.61</v>
      </c>
      <c r="F39" s="65">
        <f t="shared" si="1"/>
        <v>6632244.74785</v>
      </c>
      <c r="G39" s="59"/>
      <c r="H39" s="62"/>
      <c r="I39" s="63"/>
    </row>
    <row r="40" spans="1:9" s="54" customFormat="1" ht="12.75">
      <c r="A40" s="59"/>
      <c r="B40" s="55" t="s">
        <v>15</v>
      </c>
      <c r="C40" s="56">
        <v>34552</v>
      </c>
      <c r="D40" s="64">
        <f>E17+712641</f>
        <v>856836</v>
      </c>
      <c r="E40" s="58">
        <f>F17+35906625.49</f>
        <v>43117146.150000006</v>
      </c>
      <c r="F40" s="65">
        <f t="shared" si="1"/>
        <v>7976672.037750001</v>
      </c>
      <c r="G40" s="59"/>
      <c r="H40" s="62"/>
      <c r="I40" s="63"/>
    </row>
    <row r="41" spans="1:9" s="54" customFormat="1" ht="12.75">
      <c r="A41" s="59"/>
      <c r="B41" s="55" t="s">
        <v>16</v>
      </c>
      <c r="C41" s="56">
        <v>34582</v>
      </c>
      <c r="D41" s="64">
        <f>E18+640921</f>
        <v>781444</v>
      </c>
      <c r="E41" s="58">
        <f>F18+40166073.57</f>
        <v>48207004.6</v>
      </c>
      <c r="F41" s="65">
        <f t="shared" si="1"/>
        <v>8918295.851</v>
      </c>
      <c r="G41" s="59"/>
      <c r="H41" s="62"/>
      <c r="I41" s="63"/>
    </row>
    <row r="42" spans="1:8" ht="12.75">
      <c r="A42" s="2"/>
      <c r="B42" s="8" t="s">
        <v>32</v>
      </c>
      <c r="C42" s="29">
        <v>34607</v>
      </c>
      <c r="D42" s="17">
        <f>E19+368686</f>
        <v>457979</v>
      </c>
      <c r="E42" s="9">
        <f>F19+19341264.23</f>
        <v>23887599.22</v>
      </c>
      <c r="F42" s="18">
        <f t="shared" si="1"/>
        <v>4419205.8557</v>
      </c>
      <c r="G42" s="2"/>
      <c r="H42" s="39"/>
    </row>
    <row r="43" spans="1:8" ht="13.5" thickBot="1">
      <c r="A43" s="2"/>
      <c r="B43" s="10" t="s">
        <v>35</v>
      </c>
      <c r="C43" s="30">
        <v>34696</v>
      </c>
      <c r="D43" s="19">
        <f>E20+540914</f>
        <v>669037</v>
      </c>
      <c r="E43" s="11">
        <f>F20+29889721.31</f>
        <v>37418055.62</v>
      </c>
      <c r="F43" s="20">
        <f t="shared" si="1"/>
        <v>6922340.2897</v>
      </c>
      <c r="G43" s="2"/>
      <c r="H43" s="39"/>
    </row>
    <row r="44" spans="1:8" ht="13.5" thickBot="1">
      <c r="A44" s="2"/>
      <c r="B44" s="13"/>
      <c r="C44" s="33"/>
      <c r="D44" s="14">
        <f>SUM(D31:D43)</f>
        <v>10858085</v>
      </c>
      <c r="E44" s="15">
        <f>SUM(E31:E43)</f>
        <v>589405637.8900001</v>
      </c>
      <c r="F44" s="15">
        <f>SUM(F31:F43)</f>
        <v>109040043.00965</v>
      </c>
      <c r="G44" s="2"/>
      <c r="H44" s="39"/>
    </row>
    <row r="45" spans="1:8" ht="12.75">
      <c r="A45" s="2"/>
      <c r="G45" s="2"/>
      <c r="H45" s="39"/>
    </row>
    <row r="47" spans="2:7" ht="12.75">
      <c r="B47" s="2" t="s">
        <v>34</v>
      </c>
      <c r="C47" s="26"/>
      <c r="G47" s="2"/>
    </row>
    <row r="48" spans="2:7" ht="12.75">
      <c r="B48" s="2"/>
      <c r="C48" s="26"/>
      <c r="G48" s="2"/>
    </row>
    <row r="50" spans="1:2" ht="12.75">
      <c r="A50" s="22"/>
      <c r="B50" s="2"/>
    </row>
    <row r="51" ht="12.75">
      <c r="A51" s="2"/>
    </row>
  </sheetData>
  <printOptions horizontalCentered="1"/>
  <pageMargins left="0" right="0" top="1" bottom="1" header="0.5" footer="0.5"/>
  <pageSetup horizontalDpi="300" verticalDpi="300" orientation="landscape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2002-04-29T15:33:26Z</cp:lastPrinted>
  <dcterms:created xsi:type="dcterms:W3CDTF">1998-04-06T18:16:31Z</dcterms:created>
  <dcterms:modified xsi:type="dcterms:W3CDTF">2002-04-29T15:33:53Z</dcterms:modified>
  <cp:category/>
  <cp:version/>
  <cp:contentType/>
  <cp:contentStatus/>
</cp:coreProperties>
</file>