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My Documents\000000_MonthlySBDFSRevenue\2025-12\"/>
    </mc:Choice>
  </mc:AlternateContent>
  <xr:revisionPtr revIDLastSave="0" documentId="13_ncr:1_{64C12444-3F8D-42E5-BAC7-696542B7B714}" xr6:coauthVersionLast="47" xr6:coauthVersionMax="47" xr10:uidLastSave="{00000000-0000-0000-0000-000000000000}"/>
  <bookViews>
    <workbookView xWindow="-120" yWindow="-120" windowWidth="29040" windowHeight="15720" xr2:uid="{00000000-000D-0000-FFFF-FFFF00000000}"/>
  </bookViews>
  <sheets>
    <sheet name="Current" sheetId="1" r:id="rId1"/>
    <sheet name="FY26" sheetId="6" r:id="rId2"/>
    <sheet name="FY25" sheetId="2" r:id="rId3"/>
    <sheet name="FY24" sheetId="3" r:id="rId4"/>
    <sheet name="FY23" sheetId="4" r:id="rId5"/>
    <sheet name="FY22"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1" l="1"/>
  <c r="M17" i="1"/>
  <c r="L17" i="1"/>
  <c r="K17" i="1"/>
  <c r="J17" i="1"/>
  <c r="I17" i="1"/>
  <c r="D17" i="1"/>
  <c r="E17" i="1"/>
  <c r="F17" i="1"/>
  <c r="C17" i="1"/>
  <c r="C6" i="1"/>
  <c r="D6" i="1"/>
  <c r="E6" i="1"/>
  <c r="F6" i="1"/>
  <c r="I6" i="1"/>
  <c r="J6" i="1"/>
  <c r="K6" i="1"/>
  <c r="L6" i="1"/>
  <c r="M6" i="1"/>
  <c r="N6" i="1"/>
  <c r="N5" i="1" l="1"/>
  <c r="M5" i="1"/>
  <c r="L5" i="1"/>
  <c r="K5" i="1"/>
  <c r="J5" i="1"/>
  <c r="I5" i="1"/>
  <c r="F5" i="1"/>
  <c r="E5" i="1"/>
  <c r="D5" i="1"/>
  <c r="C5" i="1"/>
  <c r="C4" i="1" l="1"/>
  <c r="D4" i="1"/>
  <c r="E4" i="1"/>
  <c r="F4" i="1"/>
  <c r="I4" i="1"/>
  <c r="J4" i="1"/>
  <c r="K4" i="1"/>
  <c r="L4" i="1"/>
  <c r="M4" i="1"/>
  <c r="N4" i="1"/>
  <c r="N14" i="5" l="1"/>
  <c r="M14" i="5"/>
  <c r="L14" i="5"/>
  <c r="K14" i="5"/>
  <c r="J14" i="5"/>
  <c r="I14" i="5"/>
  <c r="D14" i="5"/>
  <c r="E14" i="5"/>
  <c r="F14" i="5"/>
  <c r="C14" i="5"/>
  <c r="N44" i="1" l="1"/>
  <c r="M44" i="1"/>
  <c r="L44" i="1"/>
  <c r="K44" i="1"/>
  <c r="J44" i="1"/>
  <c r="I44" i="1"/>
  <c r="D44" i="1"/>
  <c r="E44" i="1"/>
  <c r="F44" i="1"/>
  <c r="C44" i="1"/>
  <c r="N43" i="1"/>
  <c r="M43" i="1"/>
  <c r="L43" i="1"/>
  <c r="K43" i="1"/>
  <c r="J43" i="1"/>
  <c r="I43" i="1"/>
  <c r="D43" i="1"/>
  <c r="E43" i="1"/>
  <c r="H43" i="1" s="1"/>
  <c r="F43" i="1"/>
  <c r="C43" i="1"/>
  <c r="G43" i="1" s="1"/>
  <c r="N42" i="1"/>
  <c r="M42" i="1"/>
  <c r="L42" i="1"/>
  <c r="K42" i="1"/>
  <c r="J42" i="1"/>
  <c r="I42" i="1"/>
  <c r="D42" i="1"/>
  <c r="E42" i="1"/>
  <c r="H42" i="1" s="1"/>
  <c r="F42" i="1"/>
  <c r="C42" i="1"/>
  <c r="B42" i="1" s="1"/>
  <c r="N41" i="1"/>
  <c r="N45" i="1" s="1"/>
  <c r="M41" i="1"/>
  <c r="M45" i="1" s="1"/>
  <c r="L41" i="1"/>
  <c r="L45" i="1" s="1"/>
  <c r="K41" i="1"/>
  <c r="K45" i="1" s="1"/>
  <c r="J41" i="1"/>
  <c r="J45" i="1" s="1"/>
  <c r="I41" i="1"/>
  <c r="I45" i="1" s="1"/>
  <c r="D41" i="1"/>
  <c r="D45" i="1" s="1"/>
  <c r="E41" i="1"/>
  <c r="E45" i="1" s="1"/>
  <c r="F41" i="1"/>
  <c r="F45" i="1" s="1"/>
  <c r="C41" i="1"/>
  <c r="B41" i="1" s="1"/>
  <c r="N38" i="1"/>
  <c r="M38" i="1"/>
  <c r="L38" i="1"/>
  <c r="K38" i="1"/>
  <c r="J38" i="1"/>
  <c r="I38" i="1"/>
  <c r="D38" i="1"/>
  <c r="E38" i="1"/>
  <c r="F38" i="1"/>
  <c r="C38" i="1"/>
  <c r="G44" i="1" l="1"/>
  <c r="G41" i="1"/>
  <c r="G42" i="1"/>
  <c r="B43" i="1"/>
  <c r="H41" i="1"/>
  <c r="C45" i="1"/>
  <c r="H3" i="4" l="1"/>
  <c r="H4" i="4"/>
  <c r="H5" i="4"/>
  <c r="H6" i="4"/>
  <c r="H7" i="4"/>
  <c r="H8" i="4"/>
  <c r="H9" i="4"/>
  <c r="H10" i="4"/>
  <c r="H11" i="4"/>
  <c r="H12" i="4"/>
  <c r="H13" i="4"/>
  <c r="H2" i="4"/>
  <c r="B3" i="4"/>
  <c r="B4" i="4"/>
  <c r="B5" i="4"/>
  <c r="B6" i="4"/>
  <c r="B7" i="4"/>
  <c r="B8" i="4"/>
  <c r="B9" i="4"/>
  <c r="B10" i="4"/>
  <c r="B11" i="4"/>
  <c r="B12" i="4"/>
  <c r="B13" i="4"/>
  <c r="B2" i="4"/>
  <c r="D14" i="4"/>
  <c r="D37" i="1" s="1"/>
  <c r="E14" i="4"/>
  <c r="E37" i="1" s="1"/>
  <c r="F14" i="4"/>
  <c r="F37" i="1" s="1"/>
  <c r="I14" i="4"/>
  <c r="I37" i="1" s="1"/>
  <c r="J14" i="4"/>
  <c r="J37" i="1" s="1"/>
  <c r="K14" i="4"/>
  <c r="K37" i="1" s="1"/>
  <c r="L14" i="4"/>
  <c r="L37" i="1" s="1"/>
  <c r="M14" i="4"/>
  <c r="M37" i="1" s="1"/>
  <c r="N14" i="4"/>
  <c r="N37" i="1" s="1"/>
  <c r="C14" i="4"/>
  <c r="C37" i="1" s="1"/>
  <c r="H3" i="3"/>
  <c r="H4" i="3"/>
  <c r="H5" i="3"/>
  <c r="H6" i="3"/>
  <c r="H7" i="3"/>
  <c r="H8" i="3"/>
  <c r="H9" i="3"/>
  <c r="H10" i="3"/>
  <c r="H11" i="3"/>
  <c r="H12" i="3"/>
  <c r="H13" i="3"/>
  <c r="H2" i="3"/>
  <c r="B3" i="3"/>
  <c r="B4" i="3"/>
  <c r="B5" i="3"/>
  <c r="B6" i="3"/>
  <c r="B7" i="3"/>
  <c r="B8" i="3"/>
  <c r="B9" i="3"/>
  <c r="B10" i="3"/>
  <c r="B11" i="3"/>
  <c r="B12" i="3"/>
  <c r="B13" i="3"/>
  <c r="B2" i="3"/>
  <c r="D14" i="3"/>
  <c r="D36" i="1" s="1"/>
  <c r="E14" i="3"/>
  <c r="E36" i="1" s="1"/>
  <c r="F14" i="3"/>
  <c r="F36" i="1" s="1"/>
  <c r="I14" i="3"/>
  <c r="I36" i="1" s="1"/>
  <c r="J14" i="3"/>
  <c r="J36" i="1" s="1"/>
  <c r="K14" i="3"/>
  <c r="K36" i="1" s="1"/>
  <c r="L14" i="3"/>
  <c r="L36" i="1" s="1"/>
  <c r="M14" i="3"/>
  <c r="M36" i="1" s="1"/>
  <c r="N14" i="3"/>
  <c r="N36" i="1" s="1"/>
  <c r="C14" i="3"/>
  <c r="H3" i="2"/>
  <c r="H22" i="1" s="1"/>
  <c r="H4" i="2"/>
  <c r="H23" i="1" s="1"/>
  <c r="H5" i="2"/>
  <c r="H6" i="2"/>
  <c r="H7" i="2"/>
  <c r="H26" i="1" s="1"/>
  <c r="H8" i="2"/>
  <c r="H27" i="1" s="1"/>
  <c r="H9" i="2"/>
  <c r="H10" i="2"/>
  <c r="H11" i="2"/>
  <c r="H30" i="1" s="1"/>
  <c r="H12" i="2"/>
  <c r="H31" i="1" s="1"/>
  <c r="H13" i="2"/>
  <c r="H2" i="2"/>
  <c r="B3" i="2"/>
  <c r="B22" i="1" s="1"/>
  <c r="B4" i="2"/>
  <c r="B23" i="1" s="1"/>
  <c r="B5" i="2"/>
  <c r="B6" i="2"/>
  <c r="B7" i="2"/>
  <c r="B26" i="1" s="1"/>
  <c r="B8" i="2"/>
  <c r="B9" i="2"/>
  <c r="B10" i="2"/>
  <c r="B11" i="2"/>
  <c r="B12" i="2"/>
  <c r="B31" i="1" s="1"/>
  <c r="B13" i="2"/>
  <c r="B2" i="2"/>
  <c r="B21" i="1" s="1"/>
  <c r="D14" i="2"/>
  <c r="D35" i="1" s="1"/>
  <c r="E14" i="2"/>
  <c r="F14" i="2"/>
  <c r="F35" i="1" s="1"/>
  <c r="I14" i="2"/>
  <c r="I35" i="1" s="1"/>
  <c r="J14" i="2"/>
  <c r="J35" i="1" s="1"/>
  <c r="K14" i="2"/>
  <c r="K35" i="1" s="1"/>
  <c r="L14" i="2"/>
  <c r="L35" i="1" s="1"/>
  <c r="M14" i="2"/>
  <c r="M35" i="1" s="1"/>
  <c r="N14" i="2"/>
  <c r="N35" i="1" s="1"/>
  <c r="C14" i="2"/>
  <c r="B14" i="2" s="1"/>
  <c r="C35" i="1"/>
  <c r="H3" i="6"/>
  <c r="H4" i="1" s="1"/>
  <c r="H4" i="6"/>
  <c r="H5" i="1" s="1"/>
  <c r="H5" i="6"/>
  <c r="H6" i="1" s="1"/>
  <c r="H6" i="6"/>
  <c r="H7" i="6"/>
  <c r="H8" i="1" s="1"/>
  <c r="H8" i="6"/>
  <c r="H9" i="1" s="1"/>
  <c r="H9" i="6"/>
  <c r="H10" i="1" s="1"/>
  <c r="H10" i="6"/>
  <c r="H11" i="6"/>
  <c r="H12" i="1" s="1"/>
  <c r="H12" i="6"/>
  <c r="H13" i="1" s="1"/>
  <c r="H13" i="6"/>
  <c r="H2" i="6"/>
  <c r="B3" i="6"/>
  <c r="B4" i="1" s="1"/>
  <c r="B4" i="6"/>
  <c r="B5" i="1" s="1"/>
  <c r="B5" i="6"/>
  <c r="B6" i="1" s="1"/>
  <c r="B6" i="6"/>
  <c r="B7" i="1" s="1"/>
  <c r="B7" i="6"/>
  <c r="B8" i="1" s="1"/>
  <c r="B8" i="6"/>
  <c r="B9" i="1" s="1"/>
  <c r="B9" i="6"/>
  <c r="B10" i="1" s="1"/>
  <c r="B10" i="6"/>
  <c r="B11" i="1" s="1"/>
  <c r="B11" i="6"/>
  <c r="B12" i="1" s="1"/>
  <c r="B12" i="6"/>
  <c r="B13" i="6"/>
  <c r="B14" i="1" s="1"/>
  <c r="B2" i="6"/>
  <c r="B3" i="1" s="1"/>
  <c r="B24" i="1"/>
  <c r="B32" i="1"/>
  <c r="H28" i="1"/>
  <c r="H29" i="1"/>
  <c r="H7" i="1"/>
  <c r="H11" i="1"/>
  <c r="H14" i="1"/>
  <c r="B13" i="1"/>
  <c r="H3" i="1"/>
  <c r="J21" i="1"/>
  <c r="K21" i="1"/>
  <c r="L21" i="1"/>
  <c r="M21" i="1"/>
  <c r="N21" i="1"/>
  <c r="J22" i="1"/>
  <c r="K22" i="1"/>
  <c r="L22" i="1"/>
  <c r="M22" i="1"/>
  <c r="N22" i="1"/>
  <c r="J23" i="1"/>
  <c r="K23" i="1"/>
  <c r="L23" i="1"/>
  <c r="M23" i="1"/>
  <c r="N23" i="1"/>
  <c r="J24" i="1"/>
  <c r="K24" i="1"/>
  <c r="L24" i="1"/>
  <c r="M24" i="1"/>
  <c r="N24" i="1"/>
  <c r="J25" i="1"/>
  <c r="K25" i="1"/>
  <c r="L25" i="1"/>
  <c r="M25" i="1"/>
  <c r="N25" i="1"/>
  <c r="J26" i="1"/>
  <c r="K26" i="1"/>
  <c r="L26" i="1"/>
  <c r="M26" i="1"/>
  <c r="N26" i="1"/>
  <c r="J27" i="1"/>
  <c r="K27" i="1"/>
  <c r="L27" i="1"/>
  <c r="M27" i="1"/>
  <c r="N27" i="1"/>
  <c r="J28" i="1"/>
  <c r="K28" i="1"/>
  <c r="L28" i="1"/>
  <c r="M28" i="1"/>
  <c r="N28" i="1"/>
  <c r="J29" i="1"/>
  <c r="K29" i="1"/>
  <c r="L29" i="1"/>
  <c r="M29" i="1"/>
  <c r="N29" i="1"/>
  <c r="J30" i="1"/>
  <c r="K30" i="1"/>
  <c r="L30" i="1"/>
  <c r="M30" i="1"/>
  <c r="N30" i="1"/>
  <c r="J31" i="1"/>
  <c r="K31" i="1"/>
  <c r="L31" i="1"/>
  <c r="M31" i="1"/>
  <c r="N31" i="1"/>
  <c r="J32" i="1"/>
  <c r="K32" i="1"/>
  <c r="L32" i="1"/>
  <c r="M32" i="1"/>
  <c r="N32" i="1"/>
  <c r="I22" i="1"/>
  <c r="I23" i="1"/>
  <c r="I24" i="1"/>
  <c r="I25" i="1"/>
  <c r="I26" i="1"/>
  <c r="I27" i="1"/>
  <c r="I28" i="1"/>
  <c r="I29" i="1"/>
  <c r="I30" i="1"/>
  <c r="I31" i="1"/>
  <c r="I32" i="1"/>
  <c r="I21" i="1"/>
  <c r="C22" i="1"/>
  <c r="D22" i="1"/>
  <c r="E22" i="1"/>
  <c r="F22" i="1"/>
  <c r="C23" i="1"/>
  <c r="D23" i="1"/>
  <c r="E23" i="1"/>
  <c r="C24" i="1"/>
  <c r="D24" i="1"/>
  <c r="E24" i="1"/>
  <c r="F24" i="1"/>
  <c r="C25" i="1"/>
  <c r="D25" i="1"/>
  <c r="E25" i="1"/>
  <c r="C26" i="1"/>
  <c r="D26" i="1"/>
  <c r="E26" i="1"/>
  <c r="F26" i="1"/>
  <c r="C27" i="1"/>
  <c r="D27" i="1"/>
  <c r="E27" i="1"/>
  <c r="C28" i="1"/>
  <c r="D28" i="1"/>
  <c r="E28" i="1"/>
  <c r="F28" i="1"/>
  <c r="C29" i="1"/>
  <c r="D29" i="1"/>
  <c r="E29" i="1"/>
  <c r="C30" i="1"/>
  <c r="D30" i="1"/>
  <c r="E30" i="1"/>
  <c r="F30" i="1"/>
  <c r="C31" i="1"/>
  <c r="D31" i="1"/>
  <c r="E31" i="1"/>
  <c r="C32" i="1"/>
  <c r="D32" i="1"/>
  <c r="E32" i="1"/>
  <c r="F32" i="1"/>
  <c r="D21" i="1"/>
  <c r="E21" i="1"/>
  <c r="F21" i="1"/>
  <c r="C21" i="1"/>
  <c r="I7" i="1"/>
  <c r="J7" i="1"/>
  <c r="K7" i="1"/>
  <c r="L7" i="1"/>
  <c r="M7" i="1"/>
  <c r="N7" i="1"/>
  <c r="I8" i="1"/>
  <c r="J8" i="1"/>
  <c r="K8" i="1"/>
  <c r="L8" i="1"/>
  <c r="M8" i="1"/>
  <c r="N8" i="1"/>
  <c r="I9" i="1"/>
  <c r="J9" i="1"/>
  <c r="K9" i="1"/>
  <c r="L9" i="1"/>
  <c r="M9" i="1"/>
  <c r="N9" i="1"/>
  <c r="I10" i="1"/>
  <c r="J10" i="1"/>
  <c r="K10" i="1"/>
  <c r="L10" i="1"/>
  <c r="M10" i="1"/>
  <c r="N10" i="1"/>
  <c r="I11" i="1"/>
  <c r="J11" i="1"/>
  <c r="K11" i="1"/>
  <c r="L11" i="1"/>
  <c r="M11" i="1"/>
  <c r="N11" i="1"/>
  <c r="I12" i="1"/>
  <c r="J12" i="1"/>
  <c r="K12" i="1"/>
  <c r="L12" i="1"/>
  <c r="M12" i="1"/>
  <c r="N12" i="1"/>
  <c r="I13" i="1"/>
  <c r="J13" i="1"/>
  <c r="K13" i="1"/>
  <c r="L13" i="1"/>
  <c r="M13" i="1"/>
  <c r="N13" i="1"/>
  <c r="I14" i="1"/>
  <c r="J14" i="1"/>
  <c r="K14" i="1"/>
  <c r="L14" i="1"/>
  <c r="M14" i="1"/>
  <c r="N14" i="1"/>
  <c r="J3" i="1"/>
  <c r="K3" i="1"/>
  <c r="L3" i="1"/>
  <c r="M3" i="1"/>
  <c r="N3" i="1"/>
  <c r="I3" i="1"/>
  <c r="C7" i="1"/>
  <c r="D7" i="1"/>
  <c r="E7" i="1"/>
  <c r="F7" i="1"/>
  <c r="C8" i="1"/>
  <c r="D8" i="1"/>
  <c r="E8" i="1"/>
  <c r="F8" i="1"/>
  <c r="C9" i="1"/>
  <c r="D9" i="1"/>
  <c r="E9" i="1"/>
  <c r="F9" i="1"/>
  <c r="C10" i="1"/>
  <c r="D10" i="1"/>
  <c r="E10" i="1"/>
  <c r="F10" i="1"/>
  <c r="C11" i="1"/>
  <c r="D11" i="1"/>
  <c r="E11" i="1"/>
  <c r="F11" i="1"/>
  <c r="C12" i="1"/>
  <c r="D12" i="1"/>
  <c r="E12" i="1"/>
  <c r="F12" i="1"/>
  <c r="C13" i="1"/>
  <c r="D13" i="1"/>
  <c r="E13" i="1"/>
  <c r="F13" i="1"/>
  <c r="C14" i="1"/>
  <c r="D14" i="1"/>
  <c r="E14" i="1"/>
  <c r="F14" i="1"/>
  <c r="D3" i="1"/>
  <c r="E3" i="1"/>
  <c r="F3" i="1"/>
  <c r="C3" i="1"/>
  <c r="N14" i="6"/>
  <c r="N34" i="1" s="1"/>
  <c r="M14" i="6"/>
  <c r="M34" i="1" s="1"/>
  <c r="L14" i="6"/>
  <c r="L34" i="1" s="1"/>
  <c r="K14" i="6"/>
  <c r="K34" i="1" s="1"/>
  <c r="J14" i="6"/>
  <c r="J34" i="1" s="1"/>
  <c r="I14" i="6"/>
  <c r="I34" i="1" s="1"/>
  <c r="D14" i="6"/>
  <c r="D34" i="1" s="1"/>
  <c r="E14" i="6"/>
  <c r="E34" i="1" s="1"/>
  <c r="F14" i="6"/>
  <c r="F34" i="1" s="1"/>
  <c r="C14" i="6"/>
  <c r="C34" i="1" s="1"/>
  <c r="G13" i="6"/>
  <c r="G12" i="6"/>
  <c r="G11" i="6"/>
  <c r="G10" i="6"/>
  <c r="G9" i="6"/>
  <c r="G8" i="6"/>
  <c r="G7" i="6"/>
  <c r="G6" i="6"/>
  <c r="G5" i="6"/>
  <c r="G4" i="6"/>
  <c r="G3" i="6"/>
  <c r="G2" i="6"/>
  <c r="G14" i="5"/>
  <c r="B14" i="4"/>
  <c r="G13" i="5"/>
  <c r="G12" i="5"/>
  <c r="G11" i="5"/>
  <c r="G10" i="5"/>
  <c r="G9" i="5"/>
  <c r="G8" i="5"/>
  <c r="G13" i="4"/>
  <c r="G12" i="4"/>
  <c r="G11" i="4"/>
  <c r="G10" i="4"/>
  <c r="G9" i="4"/>
  <c r="G8" i="4"/>
  <c r="G7" i="4"/>
  <c r="G6" i="4"/>
  <c r="G5" i="4"/>
  <c r="G4" i="4"/>
  <c r="G3" i="4"/>
  <c r="G2" i="4"/>
  <c r="G13" i="3"/>
  <c r="G12" i="3"/>
  <c r="G11" i="3"/>
  <c r="G10" i="3"/>
  <c r="G9" i="3"/>
  <c r="G8" i="3"/>
  <c r="G7" i="3"/>
  <c r="G6" i="3"/>
  <c r="G5" i="3"/>
  <c r="G4" i="3"/>
  <c r="G3" i="3"/>
  <c r="G2" i="3"/>
  <c r="H32" i="1"/>
  <c r="G13" i="2"/>
  <c r="G12" i="2"/>
  <c r="F31" i="1"/>
  <c r="G11" i="2"/>
  <c r="B30" i="1"/>
  <c r="G10" i="2"/>
  <c r="F29" i="1"/>
  <c r="B29" i="1"/>
  <c r="G9" i="2"/>
  <c r="B28" i="1"/>
  <c r="G8" i="2"/>
  <c r="F27" i="1"/>
  <c r="B27" i="1"/>
  <c r="G7" i="2"/>
  <c r="H25" i="1"/>
  <c r="G6" i="2"/>
  <c r="F25" i="1"/>
  <c r="B25" i="1"/>
  <c r="H24" i="1"/>
  <c r="G5" i="2"/>
  <c r="G4" i="2"/>
  <c r="F23" i="1"/>
  <c r="G3" i="2"/>
  <c r="H21" i="1"/>
  <c r="G2" i="2"/>
  <c r="G29" i="1"/>
  <c r="G14" i="2" l="1"/>
  <c r="E35" i="1"/>
  <c r="B14" i="3"/>
  <c r="C36" i="1"/>
  <c r="B14" i="6"/>
  <c r="H14" i="6"/>
  <c r="G14" i="6"/>
  <c r="G27" i="1"/>
  <c r="G31" i="1"/>
  <c r="G34" i="1"/>
  <c r="H34" i="1"/>
  <c r="B34" i="1"/>
  <c r="G21" i="1"/>
  <c r="H14" i="2"/>
  <c r="G14" i="3"/>
  <c r="H14" i="3"/>
  <c r="G14" i="4"/>
  <c r="H14" i="4"/>
  <c r="G30" i="1"/>
  <c r="G26" i="1"/>
  <c r="G22" i="1"/>
  <c r="G23" i="1"/>
  <c r="G25" i="1"/>
  <c r="G24" i="1"/>
  <c r="G28" i="1"/>
  <c r="G32" i="1"/>
  <c r="G4" i="1" l="1"/>
  <c r="G5" i="1"/>
  <c r="G6" i="1"/>
  <c r="G7" i="1"/>
  <c r="G8" i="1"/>
  <c r="G9" i="1"/>
  <c r="G10" i="1"/>
  <c r="G11" i="1"/>
  <c r="G12" i="1"/>
  <c r="G13" i="1"/>
  <c r="G14" i="1"/>
  <c r="G3" i="1"/>
  <c r="H36" i="1"/>
  <c r="H37" i="1"/>
  <c r="G38" i="1"/>
  <c r="G37" i="1"/>
  <c r="G36" i="1"/>
  <c r="B37" i="1"/>
  <c r="B36" i="1"/>
  <c r="A18" i="1"/>
  <c r="A16" i="1"/>
  <c r="C15" i="1" l="1"/>
  <c r="B35" i="1" s="1"/>
  <c r="D15" i="1"/>
  <c r="D39" i="1" s="1"/>
  <c r="E15" i="1"/>
  <c r="F15" i="1"/>
  <c r="F39" i="1" s="1"/>
  <c r="I15" i="1"/>
  <c r="I39" i="1" s="1"/>
  <c r="J15" i="1"/>
  <c r="J39" i="1" s="1"/>
  <c r="K15" i="1"/>
  <c r="K39" i="1" s="1"/>
  <c r="L15" i="1"/>
  <c r="L39" i="1" s="1"/>
  <c r="M15" i="1"/>
  <c r="M39" i="1" s="1"/>
  <c r="N15" i="1"/>
  <c r="N39" i="1" s="1"/>
  <c r="G17" i="1"/>
  <c r="G15" i="1" l="1"/>
  <c r="C39" i="1"/>
  <c r="H15" i="1"/>
  <c r="H35" i="1"/>
  <c r="B15" i="1"/>
  <c r="G35" i="1" l="1"/>
  <c r="E39" i="1"/>
  <c r="G39" i="1" s="1"/>
</calcChain>
</file>

<file path=xl/sharedStrings.xml><?xml version="1.0" encoding="utf-8"?>
<sst xmlns="http://schemas.openxmlformats.org/spreadsheetml/2006/main" count="106" uniqueCount="27">
  <si>
    <t>Wagers
vs
Previous
Year</t>
  </si>
  <si>
    <t>Wagers
Written</t>
  </si>
  <si>
    <t>Promo
Deduct.</t>
  </si>
  <si>
    <t>Net
Proceeds</t>
  </si>
  <si>
    <r>
      <t xml:space="preserve">Taxes
Paid </t>
    </r>
    <r>
      <rPr>
        <b/>
        <i/>
        <vertAlign val="superscript"/>
        <sz val="12"/>
        <color theme="1"/>
        <rFont val="Calibri"/>
        <family val="2"/>
        <scheme val="minor"/>
      </rPr>
      <t>1</t>
    </r>
  </si>
  <si>
    <t>Win %</t>
  </si>
  <si>
    <t>Net
Proceeds
 vs Previous
Year</t>
  </si>
  <si>
    <r>
      <t xml:space="preserve">Net Proceeds by Sport/Type </t>
    </r>
    <r>
      <rPr>
        <b/>
        <i/>
        <vertAlign val="superscript"/>
        <sz val="11"/>
        <color theme="1"/>
        <rFont val="Calibri"/>
        <family val="2"/>
        <scheme val="minor"/>
      </rPr>
      <t>2</t>
    </r>
  </si>
  <si>
    <t>Baseball</t>
  </si>
  <si>
    <t>Basketball</t>
  </si>
  <si>
    <t>Football</t>
  </si>
  <si>
    <t>Soccer</t>
  </si>
  <si>
    <t>Parlay</t>
  </si>
  <si>
    <t>Other</t>
  </si>
  <si>
    <t>FY26
Thru</t>
  </si>
  <si>
    <t>FY25
Thru</t>
  </si>
  <si>
    <t>FY26</t>
  </si>
  <si>
    <t>FY25</t>
  </si>
  <si>
    <t>FY24</t>
  </si>
  <si>
    <t>FY23</t>
  </si>
  <si>
    <t>FY22</t>
  </si>
  <si>
    <t>Total</t>
  </si>
  <si>
    <t>1 Due to state law allowing losses incurred by operators to offset future net proceeds, the actual tax payments received may not calculate to the tax rate.</t>
  </si>
  <si>
    <t>2 Due to the allowed deduction for promo wagers in computing the net proceeds and taxes in Louisiana, the by Sport information may not match as some system do not include the promo wager deduction in their reports.</t>
  </si>
  <si>
    <r>
      <t xml:space="preserve">Taxes
Paid </t>
    </r>
    <r>
      <rPr>
        <b/>
        <vertAlign val="superscript"/>
        <sz val="11"/>
        <color theme="1"/>
        <rFont val="Calibri"/>
        <family val="2"/>
        <scheme val="minor"/>
      </rPr>
      <t>1</t>
    </r>
  </si>
  <si>
    <t>FY 21/22</t>
  </si>
  <si>
    <t>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</si>
</sst>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mm/dd/yy;@"/>
    <numFmt numFmtId="166" formatCode="_(* #,##0_);_(* \(#,##0\);_(* &quot;-&quot;??_);_(@_)"/>
  </numFmts>
  <fonts count="24"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vertAlign val="superscript"/>
      <sz val="11"/>
      <color theme="1"/>
      <name val="Calibri"/>
      <family val="2"/>
      <scheme val="minor"/>
    </font>
    <font>
      <sz val="12"/>
      <color theme="1"/>
      <name val="Calibri"/>
      <family val="2"/>
      <scheme val="minor"/>
    </font>
    <font>
      <i/>
      <sz val="12"/>
      <color theme="1"/>
      <name val="Calibri"/>
      <family val="2"/>
      <scheme val="minor"/>
    </font>
    <font>
      <b/>
      <i/>
      <vertAlign val="superscript"/>
      <sz val="12"/>
      <color theme="1"/>
      <name val="Calibri"/>
      <family val="2"/>
      <scheme val="minor"/>
    </font>
    <font>
      <b/>
      <i/>
      <sz val="14"/>
      <color theme="1"/>
      <name val="Calibri"/>
      <family val="2"/>
      <scheme val="minor"/>
    </font>
    <font>
      <sz val="14"/>
      <color theme="1"/>
      <name val="Calibri"/>
      <family val="2"/>
      <scheme val="minor"/>
    </font>
    <font>
      <b/>
      <i/>
      <vertAlign val="superscript"/>
      <sz val="11"/>
      <color theme="1"/>
      <name val="Calibri"/>
      <family val="2"/>
      <scheme val="minor"/>
    </font>
    <font>
      <b/>
      <i/>
      <sz val="12"/>
      <color theme="1"/>
      <name val="Calibri"/>
      <family val="2"/>
      <scheme val="minor"/>
    </font>
    <font>
      <b/>
      <i/>
      <sz val="14"/>
      <name val="Calibri"/>
      <family val="2"/>
      <scheme val="minor"/>
    </font>
    <font>
      <sz val="12"/>
      <color rgb="FF000000"/>
      <name val="Calibri"/>
      <family val="2"/>
      <scheme val="minor"/>
    </font>
    <font>
      <sz val="12"/>
      <color rgb="FFFF0000"/>
      <name val="Calibri"/>
      <family val="2"/>
      <scheme val="minor"/>
    </font>
    <font>
      <sz val="12"/>
      <color rgb="FF000000"/>
      <name val="Calibri"/>
      <family val="2"/>
    </font>
    <font>
      <sz val="12"/>
      <color rgb="FFFF0000"/>
      <name val="Calibri"/>
      <family val="2"/>
    </font>
    <font>
      <sz val="12"/>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b/>
      <sz val="12"/>
      <name val="Calibri"/>
      <family val="2"/>
      <scheme val="minor"/>
    </font>
    <font>
      <b/>
      <i/>
      <sz val="14"/>
      <color rgb="FF000000"/>
      <name val="Calibri"/>
      <family val="2"/>
      <scheme val="minor"/>
    </font>
    <font>
      <sz val="12"/>
      <name val="Calibri"/>
      <family val="2"/>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2">
    <border>
      <left/>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8" fillId="0" borderId="0" applyFont="0" applyFill="0" applyBorder="0" applyAlignment="0" applyProtection="0"/>
    <xf numFmtId="9" fontId="18" fillId="0" borderId="0" applyFont="0" applyFill="0" applyBorder="0" applyAlignment="0" applyProtection="0"/>
  </cellStyleXfs>
  <cellXfs count="89">
    <xf numFmtId="0" fontId="0" fillId="0" borderId="0" xfId="0"/>
    <xf numFmtId="0" fontId="1" fillId="0" borderId="0" xfId="0" applyFont="1" applyAlignment="1">
      <alignment horizontal="center" wrapText="1"/>
    </xf>
    <xf numFmtId="0" fontId="2"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left" wrapText="1"/>
    </xf>
    <xf numFmtId="0" fontId="2" fillId="0" borderId="0" xfId="0" applyFont="1" applyAlignment="1">
      <alignment wrapText="1"/>
    </xf>
    <xf numFmtId="0" fontId="3" fillId="0" borderId="0" xfId="0" applyFont="1" applyAlignment="1">
      <alignment wrapText="1"/>
    </xf>
    <xf numFmtId="0" fontId="5" fillId="0" borderId="0" xfId="0" applyFont="1"/>
    <xf numFmtId="165" fontId="0" fillId="0" borderId="0" xfId="0" applyNumberFormat="1" applyAlignment="1">
      <alignment horizontal="center"/>
    </xf>
    <xf numFmtId="165" fontId="5" fillId="0" borderId="0" xfId="0" applyNumberFormat="1" applyFont="1" applyAlignment="1">
      <alignment horizontal="center"/>
    </xf>
    <xf numFmtId="38" fontId="8" fillId="2" borderId="0" xfId="0" applyNumberFormat="1" applyFont="1" applyFill="1"/>
    <xf numFmtId="164" fontId="8" fillId="2" borderId="0" xfId="0" applyNumberFormat="1" applyFont="1" applyFill="1" applyAlignment="1">
      <alignment horizontal="center"/>
    </xf>
    <xf numFmtId="17" fontId="8" fillId="2" borderId="0" xfId="0" applyNumberFormat="1" applyFont="1" applyFill="1" applyAlignment="1">
      <alignment horizontal="center"/>
    </xf>
    <xf numFmtId="38" fontId="8" fillId="0" borderId="0" xfId="0" applyNumberFormat="1" applyFont="1"/>
    <xf numFmtId="0" fontId="9" fillId="0" borderId="0" xfId="0" applyFont="1"/>
    <xf numFmtId="164" fontId="5" fillId="0" borderId="0" xfId="0" applyNumberFormat="1" applyFont="1" applyAlignment="1">
      <alignment horizontal="center"/>
    </xf>
    <xf numFmtId="0" fontId="11" fillId="3" borderId="0" xfId="0" applyFont="1" applyFill="1" applyAlignment="1">
      <alignment horizontal="center" wrapText="1"/>
    </xf>
    <xf numFmtId="164" fontId="8" fillId="2" borderId="0" xfId="0" applyNumberFormat="1" applyFont="1" applyFill="1" applyAlignment="1">
      <alignment horizontal="center" wrapText="1"/>
    </xf>
    <xf numFmtId="17" fontId="11" fillId="3" borderId="0" xfId="0" applyNumberFormat="1" applyFont="1" applyFill="1" applyAlignment="1">
      <alignment horizontal="center" wrapText="1"/>
    </xf>
    <xf numFmtId="38" fontId="6" fillId="0" borderId="0" xfId="0" applyNumberFormat="1" applyFont="1"/>
    <xf numFmtId="38" fontId="5" fillId="0" borderId="0" xfId="0" applyNumberFormat="1" applyFont="1"/>
    <xf numFmtId="164" fontId="6" fillId="0" borderId="0" xfId="0" applyNumberFormat="1" applyFont="1"/>
    <xf numFmtId="164" fontId="12" fillId="2" borderId="0" xfId="0" applyNumberFormat="1" applyFont="1" applyFill="1" applyAlignment="1">
      <alignment horizontal="center" wrapText="1"/>
    </xf>
    <xf numFmtId="38" fontId="13" fillId="0" borderId="0" xfId="0" applyNumberFormat="1" applyFont="1"/>
    <xf numFmtId="38" fontId="14" fillId="0" borderId="0" xfId="0" applyNumberFormat="1" applyFont="1"/>
    <xf numFmtId="38" fontId="15" fillId="0" borderId="0" xfId="0" applyNumberFormat="1" applyFont="1"/>
    <xf numFmtId="38" fontId="16" fillId="0" borderId="0" xfId="0" applyNumberFormat="1" applyFont="1"/>
    <xf numFmtId="38" fontId="0" fillId="0" borderId="0" xfId="0" applyNumberFormat="1"/>
    <xf numFmtId="17" fontId="5" fillId="0" borderId="0" xfId="0" applyNumberFormat="1" applyFont="1" applyAlignment="1">
      <alignment horizontal="center"/>
    </xf>
    <xf numFmtId="164" fontId="5" fillId="0" borderId="0" xfId="0" applyNumberFormat="1" applyFont="1" applyAlignment="1">
      <alignment horizontal="center" wrapText="1"/>
    </xf>
    <xf numFmtId="164" fontId="17" fillId="0" borderId="0" xfId="0" applyNumberFormat="1" applyFont="1" applyAlignment="1">
      <alignment horizontal="center" wrapText="1"/>
    </xf>
    <xf numFmtId="166" fontId="5" fillId="0" borderId="0" xfId="1" applyNumberFormat="1" applyFont="1" applyFill="1"/>
    <xf numFmtId="166" fontId="5" fillId="0" borderId="0" xfId="0" applyNumberFormat="1" applyFont="1"/>
    <xf numFmtId="38" fontId="20" fillId="0" borderId="0" xfId="0" applyNumberFormat="1" applyFont="1"/>
    <xf numFmtId="166" fontId="17" fillId="0" borderId="0" xfId="1" applyNumberFormat="1" applyFont="1" applyFill="1"/>
    <xf numFmtId="38" fontId="22" fillId="2" borderId="0" xfId="0" applyNumberFormat="1" applyFont="1" applyFill="1"/>
    <xf numFmtId="17" fontId="0" fillId="0" borderId="0" xfId="0" applyNumberFormat="1"/>
    <xf numFmtId="0" fontId="1" fillId="0" borderId="1" xfId="0" applyFont="1" applyBorder="1"/>
    <xf numFmtId="38" fontId="2" fillId="0" borderId="1" xfId="0" applyNumberFormat="1" applyFont="1" applyBorder="1"/>
    <xf numFmtId="164" fontId="5" fillId="0" borderId="1" xfId="0" applyNumberFormat="1" applyFont="1" applyBorder="1" applyAlignment="1">
      <alignment horizontal="center"/>
    </xf>
    <xf numFmtId="164" fontId="17" fillId="0" borderId="1" xfId="0" applyNumberFormat="1" applyFont="1" applyBorder="1" applyAlignment="1">
      <alignment horizontal="center" wrapText="1"/>
    </xf>
    <xf numFmtId="164" fontId="5" fillId="0" borderId="1" xfId="0" applyNumberFormat="1" applyFont="1" applyBorder="1" applyAlignment="1">
      <alignment horizontal="center" wrapText="1"/>
    </xf>
    <xf numFmtId="17" fontId="5" fillId="0" borderId="0" xfId="0" applyNumberFormat="1" applyFont="1"/>
    <xf numFmtId="164" fontId="19" fillId="0" borderId="1" xfId="0" applyNumberFormat="1" applyFont="1" applyBorder="1" applyAlignment="1">
      <alignment horizontal="center" wrapText="1"/>
    </xf>
    <xf numFmtId="38" fontId="19" fillId="0" borderId="1" xfId="0" applyNumberFormat="1" applyFont="1" applyBorder="1"/>
    <xf numFmtId="164" fontId="19" fillId="0" borderId="1" xfId="0" applyNumberFormat="1" applyFont="1" applyBorder="1" applyAlignment="1">
      <alignment horizontal="center"/>
    </xf>
    <xf numFmtId="164" fontId="21" fillId="0" borderId="1" xfId="0" applyNumberFormat="1" applyFont="1" applyBorder="1" applyAlignment="1">
      <alignment horizontal="center" wrapText="1"/>
    </xf>
    <xf numFmtId="164" fontId="5" fillId="0" borderId="0" xfId="2" applyNumberFormat="1" applyFont="1" applyAlignment="1">
      <alignment horizontal="center"/>
    </xf>
    <xf numFmtId="164" fontId="19" fillId="0" borderId="1" xfId="2" applyNumberFormat="1" applyFont="1" applyBorder="1" applyAlignment="1">
      <alignment horizontal="center"/>
    </xf>
    <xf numFmtId="17" fontId="19" fillId="0" borderId="0" xfId="0" applyNumberFormat="1" applyFont="1" applyAlignment="1">
      <alignment horizontal="center" wrapText="1"/>
    </xf>
    <xf numFmtId="0" fontId="5" fillId="0" borderId="0" xfId="0" applyFont="1" applyAlignment="1">
      <alignment horizontal="center" wrapText="1"/>
    </xf>
    <xf numFmtId="0" fontId="19" fillId="0" borderId="0" xfId="0" applyFont="1" applyAlignment="1">
      <alignment horizontal="center" wrapText="1"/>
    </xf>
    <xf numFmtId="164" fontId="6" fillId="0" borderId="0" xfId="0" applyNumberFormat="1" applyFont="1" applyAlignment="1">
      <alignment horizontal="center"/>
    </xf>
    <xf numFmtId="0" fontId="19" fillId="0" borderId="0" xfId="0" applyFont="1" applyAlignment="1">
      <alignment horizontal="center"/>
    </xf>
    <xf numFmtId="164" fontId="11" fillId="0" borderId="1" xfId="0" applyNumberFormat="1" applyFont="1" applyBorder="1" applyAlignment="1">
      <alignment horizontal="center"/>
    </xf>
    <xf numFmtId="38" fontId="23" fillId="0" borderId="0" xfId="0" applyNumberFormat="1" applyFont="1"/>
    <xf numFmtId="166" fontId="5" fillId="0" borderId="0" xfId="1" applyNumberFormat="1" applyFont="1" applyAlignment="1">
      <alignment horizontal="center"/>
    </xf>
    <xf numFmtId="0" fontId="19" fillId="0" borderId="1" xfId="0" applyFont="1" applyBorder="1"/>
    <xf numFmtId="17" fontId="19" fillId="0" borderId="0" xfId="0" applyNumberFormat="1" applyFont="1"/>
    <xf numFmtId="0" fontId="11" fillId="0" borderId="4" xfId="0" applyFont="1" applyBorder="1" applyAlignment="1">
      <alignment horizontal="center" wrapText="1"/>
    </xf>
    <xf numFmtId="0" fontId="11" fillId="0" borderId="5" xfId="0" applyFont="1" applyBorder="1" applyAlignment="1">
      <alignment horizontal="center" wrapText="1"/>
    </xf>
    <xf numFmtId="0" fontId="11" fillId="0" borderId="6" xfId="0" applyFont="1" applyBorder="1" applyAlignment="1">
      <alignment horizontal="center" wrapText="1"/>
    </xf>
    <xf numFmtId="17" fontId="5" fillId="0" borderId="7" xfId="0" applyNumberFormat="1" applyFont="1" applyBorder="1" applyAlignment="1">
      <alignment horizontal="center"/>
    </xf>
    <xf numFmtId="38" fontId="13" fillId="0" borderId="8" xfId="0" applyNumberFormat="1" applyFont="1" applyBorder="1"/>
    <xf numFmtId="17" fontId="5" fillId="0" borderId="9" xfId="0" applyNumberFormat="1" applyFont="1" applyBorder="1" applyAlignment="1">
      <alignment horizontal="center"/>
    </xf>
    <xf numFmtId="164" fontId="5" fillId="0" borderId="10" xfId="0" applyNumberFormat="1" applyFont="1" applyBorder="1" applyAlignment="1">
      <alignment horizontal="center" wrapText="1"/>
    </xf>
    <xf numFmtId="38" fontId="13" fillId="0" borderId="10" xfId="0" applyNumberFormat="1" applyFont="1" applyBorder="1"/>
    <xf numFmtId="164" fontId="5" fillId="0" borderId="10" xfId="0" applyNumberFormat="1" applyFont="1" applyBorder="1" applyAlignment="1">
      <alignment horizontal="center"/>
    </xf>
    <xf numFmtId="38" fontId="13" fillId="0" borderId="11" xfId="0" applyNumberFormat="1" applyFont="1" applyBorder="1"/>
    <xf numFmtId="0" fontId="6"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4" fontId="20" fillId="0" borderId="0" xfId="0" applyNumberFormat="1" applyFont="1"/>
    <xf numFmtId="40" fontId="20" fillId="0" borderId="0" xfId="0" applyNumberFormat="1" applyFont="1"/>
    <xf numFmtId="40" fontId="5" fillId="0" borderId="0" xfId="0" applyNumberFormat="1" applyFont="1"/>
    <xf numFmtId="0" fontId="11" fillId="0" borderId="0" xfId="0" applyFont="1" applyAlignment="1">
      <alignment horizontal="center" wrapText="1"/>
    </xf>
    <xf numFmtId="0" fontId="3" fillId="0" borderId="0" xfId="0" applyFont="1" applyAlignment="1">
      <alignment horizontal="left" wrapText="1"/>
    </xf>
    <xf numFmtId="164" fontId="8" fillId="3" borderId="0" xfId="0" applyNumberFormat="1" applyFont="1" applyFill="1" applyAlignment="1">
      <alignment horizontal="center" wrapText="1"/>
    </xf>
    <xf numFmtId="164" fontId="8" fillId="3" borderId="2" xfId="0" applyNumberFormat="1" applyFont="1" applyFill="1" applyBorder="1" applyAlignment="1">
      <alignment horizontal="center" wrapText="1"/>
    </xf>
    <xf numFmtId="38" fontId="8" fillId="3" borderId="0" xfId="0" applyNumberFormat="1" applyFont="1" applyFill="1"/>
    <xf numFmtId="38" fontId="8" fillId="3" borderId="2" xfId="0" applyNumberFormat="1" applyFont="1" applyFill="1" applyBorder="1"/>
    <xf numFmtId="164" fontId="8" fillId="3" borderId="0" xfId="0" applyNumberFormat="1" applyFont="1" applyFill="1" applyAlignment="1">
      <alignment horizontal="center"/>
    </xf>
    <xf numFmtId="164" fontId="8" fillId="3" borderId="2" xfId="0" applyNumberFormat="1" applyFont="1" applyFill="1" applyBorder="1" applyAlignment="1">
      <alignment horizontal="center"/>
    </xf>
    <xf numFmtId="0" fontId="19" fillId="0" borderId="0" xfId="0" applyFont="1" applyAlignment="1">
      <alignment horizontal="left"/>
    </xf>
    <xf numFmtId="0" fontId="2" fillId="0" borderId="0" xfId="0" applyFont="1" applyAlignment="1">
      <alignment horizontal="center"/>
    </xf>
    <xf numFmtId="38" fontId="8" fillId="3" borderId="3" xfId="0" applyNumberFormat="1" applyFont="1" applyFill="1" applyBorder="1"/>
    <xf numFmtId="164" fontId="8" fillId="3" borderId="3" xfId="0" applyNumberFormat="1" applyFont="1" applyFill="1" applyBorder="1" applyAlignment="1">
      <alignment horizontal="center" wrapText="1"/>
    </xf>
    <xf numFmtId="164" fontId="8" fillId="3" borderId="3" xfId="0" applyNumberFormat="1" applyFont="1" applyFill="1" applyBorder="1" applyAlignment="1">
      <alignment horizontal="center"/>
    </xf>
    <xf numFmtId="0" fontId="11" fillId="0" borderId="0" xfId="0" applyFont="1" applyAlignment="1">
      <alignment horizontal="center" wrapText="1"/>
    </xf>
  </cellXfs>
  <cellStyles count="3">
    <cellStyle name="Comma" xfId="1" builtinId="3"/>
    <cellStyle name="Normal" xfId="0" builtinId="0"/>
    <cellStyle name="Percent" xfId="2" builtinId="5"/>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1"/>
  <sheetViews>
    <sheetView tabSelected="1" zoomScale="90" zoomScaleNormal="90" workbookViewId="0">
      <selection activeCell="C17" sqref="C17:C18"/>
    </sheetView>
  </sheetViews>
  <sheetFormatPr defaultRowHeight="15" x14ac:dyDescent="0.25"/>
  <cols>
    <col min="1" max="1" width="13.85546875" customWidth="1"/>
    <col min="2" max="2" width="12.140625" customWidth="1"/>
    <col min="3" max="3" width="19.7109375" bestFit="1" customWidth="1"/>
    <col min="4" max="4" width="18.42578125" bestFit="1" customWidth="1"/>
    <col min="5" max="5" width="18.85546875" bestFit="1" customWidth="1"/>
    <col min="6" max="6" width="17.28515625" bestFit="1" customWidth="1"/>
    <col min="7" max="7" width="11.28515625" bestFit="1" customWidth="1"/>
    <col min="8" max="8" width="11.85546875" bestFit="1" customWidth="1"/>
    <col min="9" max="9" width="17.5703125" bestFit="1" customWidth="1"/>
    <col min="10" max="12" width="16.140625" bestFit="1" customWidth="1"/>
    <col min="13" max="14" width="17.5703125" bestFit="1" customWidth="1"/>
    <col min="15" max="15" width="11.5703125" bestFit="1" customWidth="1"/>
  </cols>
  <sheetData>
    <row r="1" spans="1:15" s="3" customFormat="1" ht="66.75" customHeight="1" x14ac:dyDescent="0.25">
      <c r="A1"/>
      <c r="B1" s="88" t="s">
        <v>0</v>
      </c>
      <c r="C1" s="88" t="s">
        <v>1</v>
      </c>
      <c r="D1" s="88" t="s">
        <v>2</v>
      </c>
      <c r="E1" s="88" t="s">
        <v>3</v>
      </c>
      <c r="F1" s="88" t="s">
        <v>4</v>
      </c>
      <c r="G1" s="88" t="s">
        <v>5</v>
      </c>
      <c r="H1" s="88" t="s">
        <v>6</v>
      </c>
      <c r="I1" s="84" t="s">
        <v>7</v>
      </c>
      <c r="J1" s="84"/>
      <c r="K1" s="84"/>
      <c r="L1" s="84"/>
      <c r="M1" s="84"/>
      <c r="N1" s="84"/>
    </row>
    <row r="2" spans="1:15" ht="20.25" customHeight="1" x14ac:dyDescent="0.25">
      <c r="A2" s="75" t="s">
        <v>26</v>
      </c>
      <c r="B2" s="88"/>
      <c r="C2" s="88"/>
      <c r="D2" s="88"/>
      <c r="E2" s="88"/>
      <c r="F2" s="88"/>
      <c r="G2" s="88"/>
      <c r="H2" s="88"/>
      <c r="I2" s="75" t="s">
        <v>8</v>
      </c>
      <c r="J2" s="75" t="s">
        <v>9</v>
      </c>
      <c r="K2" s="75" t="s">
        <v>10</v>
      </c>
      <c r="L2" s="75" t="s">
        <v>11</v>
      </c>
      <c r="M2" s="75" t="s">
        <v>12</v>
      </c>
      <c r="N2" s="75" t="s">
        <v>13</v>
      </c>
    </row>
    <row r="3" spans="1:15" ht="15.75" x14ac:dyDescent="0.25">
      <c r="A3" s="28">
        <v>45839</v>
      </c>
      <c r="B3" s="29">
        <f>'FY26'!B2</f>
        <v>0.23904148960880184</v>
      </c>
      <c r="C3" s="23">
        <f>'FY26'!C2</f>
        <v>213408817.68000001</v>
      </c>
      <c r="D3" s="23">
        <f>'FY26'!D2</f>
        <v>-1192315.2</v>
      </c>
      <c r="E3" s="23">
        <f>'FY26'!E2</f>
        <v>30130998.300000001</v>
      </c>
      <c r="F3" s="23">
        <f>'FY26'!F2</f>
        <v>4519649.7300000004</v>
      </c>
      <c r="G3" s="15">
        <f t="shared" ref="G3:G15" si="0">E3/C3</f>
        <v>0.14118909718707365</v>
      </c>
      <c r="H3" s="30">
        <f>'FY26'!H2</f>
        <v>0.3327272142167646</v>
      </c>
      <c r="I3" s="20">
        <f>'FY26'!I2</f>
        <v>3103542.49</v>
      </c>
      <c r="J3" s="20">
        <f>'FY26'!J2</f>
        <v>1258099.49</v>
      </c>
      <c r="K3" s="20">
        <f>'FY26'!K2</f>
        <v>580181.42000000004</v>
      </c>
      <c r="L3" s="20">
        <f>'FY26'!L2</f>
        <v>493769.29</v>
      </c>
      <c r="M3" s="20">
        <f>'FY26'!M2</f>
        <v>19676719.030000001</v>
      </c>
      <c r="N3" s="20">
        <f>'FY26'!N2</f>
        <v>5268070.87</v>
      </c>
    </row>
    <row r="4" spans="1:15" ht="15.75" customHeight="1" x14ac:dyDescent="0.25">
      <c r="A4" s="28">
        <v>45870</v>
      </c>
      <c r="B4" s="29">
        <f>'FY26'!B3</f>
        <v>0.21466475750053415</v>
      </c>
      <c r="C4" s="23">
        <f>'FY26'!C3</f>
        <v>251770106.1800001</v>
      </c>
      <c r="D4" s="23">
        <f>'FY26'!D3</f>
        <v>-784678.72999999928</v>
      </c>
      <c r="E4" s="23">
        <f>'FY26'!E3</f>
        <v>30229019.990000155</v>
      </c>
      <c r="F4" s="23">
        <f>'FY26'!F3</f>
        <v>6499239.2978500333</v>
      </c>
      <c r="G4" s="15">
        <f t="shared" si="0"/>
        <v>0.12006596195494421</v>
      </c>
      <c r="H4" s="30">
        <f>'FY26'!H3</f>
        <v>0.34940064422904449</v>
      </c>
      <c r="I4" s="20">
        <f>'FY26'!I3</f>
        <v>2970211.7397803282</v>
      </c>
      <c r="J4" s="20">
        <f>'FY26'!J3</f>
        <v>1371611.0543825289</v>
      </c>
      <c r="K4" s="20">
        <f>'FY26'!K3</f>
        <v>344356.98142838536</v>
      </c>
      <c r="L4" s="20">
        <f>'FY26'!L3</f>
        <v>404275.76164853032</v>
      </c>
      <c r="M4" s="20">
        <f>'FY26'!M3</f>
        <v>19920907.388157275</v>
      </c>
      <c r="N4" s="20">
        <f>'FY26'!N3</f>
        <v>5467639.2045902265</v>
      </c>
    </row>
    <row r="5" spans="1:15" s="7" customFormat="1" ht="15.75" customHeight="1" x14ac:dyDescent="0.25">
      <c r="A5" s="28">
        <v>45901</v>
      </c>
      <c r="B5" s="29">
        <f>'FY26'!B4</f>
        <v>0.14901650141303038</v>
      </c>
      <c r="C5" s="23">
        <f>'FY26'!C4</f>
        <v>367719778.64999998</v>
      </c>
      <c r="D5" s="23">
        <f>'FY26'!D4</f>
        <v>-1159677.33</v>
      </c>
      <c r="E5" s="23">
        <f>'FY26'!E4</f>
        <v>44232689.490000002</v>
      </c>
      <c r="F5" s="23">
        <f>'FY26'!F4</f>
        <v>9510028.25</v>
      </c>
      <c r="G5" s="15">
        <f t="shared" si="0"/>
        <v>0.1202891224736138</v>
      </c>
      <c r="H5" s="30">
        <f>'FY26'!H4</f>
        <v>-7.1902865976745972E-2</v>
      </c>
      <c r="I5" s="20">
        <f>'FY26'!I4</f>
        <v>1895787.16</v>
      </c>
      <c r="J5" s="20">
        <f>'FY26'!J4</f>
        <v>1095137.69</v>
      </c>
      <c r="K5" s="20">
        <f>'FY26'!K4</f>
        <v>6217176.6900000004</v>
      </c>
      <c r="L5" s="20">
        <f>'FY26'!L4</f>
        <v>337691.99</v>
      </c>
      <c r="M5" s="20">
        <f>'FY26'!M4</f>
        <v>25381855.140000001</v>
      </c>
      <c r="N5" s="20">
        <f>'FY26'!N4</f>
        <v>9905822.0800000001</v>
      </c>
    </row>
    <row r="6" spans="1:15" ht="15.75" customHeight="1" x14ac:dyDescent="0.25">
      <c r="A6" s="28">
        <v>45931</v>
      </c>
      <c r="B6" s="29">
        <f>'FY26'!B5</f>
        <v>0.16995042077497616</v>
      </c>
      <c r="C6" s="23">
        <f>'FY26'!C5</f>
        <v>430838919.13999999</v>
      </c>
      <c r="D6" s="23">
        <f>'FY26'!D5</f>
        <v>-1293131.94</v>
      </c>
      <c r="E6" s="23">
        <f>'FY26'!E5</f>
        <v>47864056.950000003</v>
      </c>
      <c r="F6" s="23">
        <f>'FY26'!F5</f>
        <v>10290772.24</v>
      </c>
      <c r="G6" s="15">
        <f t="shared" si="0"/>
        <v>0.11109501677690056</v>
      </c>
      <c r="H6" s="30">
        <f>'FY26'!H5</f>
        <v>0.15349871734705361</v>
      </c>
      <c r="I6" s="20">
        <f>'FY26'!I5</f>
        <v>1623861.7</v>
      </c>
      <c r="J6" s="20">
        <f>'FY26'!J5</f>
        <v>2465677.7200000002</v>
      </c>
      <c r="K6" s="20">
        <f>'FY26'!K5</f>
        <v>7423281.71</v>
      </c>
      <c r="L6" s="20">
        <f>'FY26'!L5</f>
        <v>435632.35</v>
      </c>
      <c r="M6" s="20">
        <f>'FY26'!M5</f>
        <v>30813107.239999998</v>
      </c>
      <c r="N6" s="20">
        <f>'FY26'!N5</f>
        <v>5728267.5</v>
      </c>
    </row>
    <row r="7" spans="1:15" s="14" customFormat="1" ht="15.75" customHeight="1" x14ac:dyDescent="0.3">
      <c r="A7" s="28">
        <v>45962</v>
      </c>
      <c r="B7" s="29">
        <f>'FY26'!B6</f>
        <v>8.8804910944347074E-2</v>
      </c>
      <c r="C7" s="23">
        <f>'FY26'!C6</f>
        <v>414649231.98000002</v>
      </c>
      <c r="D7" s="23">
        <f>'FY26'!D6</f>
        <v>-1032330.77</v>
      </c>
      <c r="E7" s="23">
        <f>'FY26'!E6</f>
        <v>60190699.789999999</v>
      </c>
      <c r="F7" s="23">
        <f>'FY26'!F6</f>
        <v>12941000.449999999</v>
      </c>
      <c r="G7" s="15">
        <f t="shared" si="0"/>
        <v>0.1451605239990007</v>
      </c>
      <c r="H7" s="30">
        <f>'FY26'!H6</f>
        <v>0.14962721005456917</v>
      </c>
      <c r="I7" s="20">
        <f>'FY26'!I6</f>
        <v>-546710.67000000004</v>
      </c>
      <c r="J7" s="20">
        <f>'FY26'!J6</f>
        <v>3651972.91</v>
      </c>
      <c r="K7" s="20">
        <f>'FY26'!K6</f>
        <v>5174871.0999999996</v>
      </c>
      <c r="L7" s="20">
        <f>'FY26'!L6</f>
        <v>506088.61</v>
      </c>
      <c r="M7" s="20">
        <f>'FY26'!M6</f>
        <v>47243092.140000001</v>
      </c>
      <c r="N7" s="20">
        <f>'FY26'!N6</f>
        <v>4637359.87</v>
      </c>
    </row>
    <row r="8" spans="1:15" ht="15.75" customHeight="1" x14ac:dyDescent="0.3">
      <c r="A8" s="12">
        <v>45992</v>
      </c>
      <c r="B8" s="17">
        <f>'FY26'!B7</f>
        <v>3.0473063161314803E-2</v>
      </c>
      <c r="C8" s="35">
        <f>'FY26'!C7</f>
        <v>373352043.27999997</v>
      </c>
      <c r="D8" s="35">
        <f>'FY26'!D7</f>
        <v>-1955039.23</v>
      </c>
      <c r="E8" s="35">
        <f>'FY26'!E7</f>
        <v>57712404.479999997</v>
      </c>
      <c r="F8" s="35">
        <f>'FY26'!F7</f>
        <v>12408166.960000001</v>
      </c>
      <c r="G8" s="11">
        <f t="shared" si="0"/>
        <v>0.15457905084161511</v>
      </c>
      <c r="H8" s="22">
        <f>'FY26'!H7</f>
        <v>0.6496135624093371</v>
      </c>
      <c r="I8" s="10">
        <f>'FY26'!I7</f>
        <v>6398.08</v>
      </c>
      <c r="J8" s="10">
        <f>'FY26'!J7</f>
        <v>3997063.75</v>
      </c>
      <c r="K8" s="10">
        <f>'FY26'!K7</f>
        <v>6859732.7599999998</v>
      </c>
      <c r="L8" s="10">
        <f>'FY26'!L7</f>
        <v>219336.13</v>
      </c>
      <c r="M8" s="10">
        <f>'FY26'!M7</f>
        <v>42539638.640000001</v>
      </c>
      <c r="N8" s="10">
        <f>'FY26'!N7</f>
        <v>4353470.8499999996</v>
      </c>
    </row>
    <row r="9" spans="1:15" ht="15.75" hidden="1" customHeight="1" x14ac:dyDescent="0.3">
      <c r="A9" s="12">
        <v>46023</v>
      </c>
      <c r="B9" s="17">
        <f>'FY26'!B8</f>
        <v>-1</v>
      </c>
      <c r="C9" s="35">
        <f>'FY26'!C8</f>
        <v>0</v>
      </c>
      <c r="D9" s="35">
        <f>'FY26'!D8</f>
        <v>0</v>
      </c>
      <c r="E9" s="35">
        <f>'FY26'!E8</f>
        <v>0</v>
      </c>
      <c r="F9" s="35">
        <f>'FY26'!F8</f>
        <v>0</v>
      </c>
      <c r="G9" s="11" t="e">
        <f t="shared" si="0"/>
        <v>#DIV/0!</v>
      </c>
      <c r="H9" s="22">
        <f>'FY26'!H8</f>
        <v>-1</v>
      </c>
      <c r="I9" s="10">
        <f>'FY26'!I8</f>
        <v>0</v>
      </c>
      <c r="J9" s="10">
        <f>'FY26'!J8</f>
        <v>0</v>
      </c>
      <c r="K9" s="10">
        <f>'FY26'!K8</f>
        <v>0</v>
      </c>
      <c r="L9" s="10">
        <f>'FY26'!L8</f>
        <v>0</v>
      </c>
      <c r="M9" s="10">
        <f>'FY26'!M8</f>
        <v>0</v>
      </c>
      <c r="N9" s="10">
        <f>'FY26'!N8</f>
        <v>0</v>
      </c>
      <c r="O9" s="27"/>
    </row>
    <row r="10" spans="1:15" ht="15.75" hidden="1" customHeight="1" x14ac:dyDescent="0.3">
      <c r="A10" s="12">
        <v>46054</v>
      </c>
      <c r="B10" s="17">
        <f>'FY26'!B9</f>
        <v>-1</v>
      </c>
      <c r="C10" s="35">
        <f>'FY26'!C9</f>
        <v>0</v>
      </c>
      <c r="D10" s="35">
        <f>'FY26'!D9</f>
        <v>0</v>
      </c>
      <c r="E10" s="35">
        <f>'FY26'!E9</f>
        <v>0</v>
      </c>
      <c r="F10" s="35">
        <f>'FY26'!F9</f>
        <v>0</v>
      </c>
      <c r="G10" s="11" t="e">
        <f t="shared" si="0"/>
        <v>#DIV/0!</v>
      </c>
      <c r="H10" s="22">
        <f>'FY26'!H9</f>
        <v>-1</v>
      </c>
      <c r="I10" s="10">
        <f>'FY26'!I9</f>
        <v>0</v>
      </c>
      <c r="J10" s="10">
        <f>'FY26'!J9</f>
        <v>0</v>
      </c>
      <c r="K10" s="10">
        <f>'FY26'!K9</f>
        <v>0</v>
      </c>
      <c r="L10" s="10">
        <f>'FY26'!L9</f>
        <v>0</v>
      </c>
      <c r="M10" s="10">
        <f>'FY26'!M9</f>
        <v>0</v>
      </c>
      <c r="N10" s="10">
        <f>'FY26'!N9</f>
        <v>0</v>
      </c>
    </row>
    <row r="11" spans="1:15" ht="15.75" hidden="1" customHeight="1" x14ac:dyDescent="0.3">
      <c r="A11" s="12">
        <v>46082</v>
      </c>
      <c r="B11" s="17">
        <f>'FY26'!B10</f>
        <v>-1</v>
      </c>
      <c r="C11" s="35">
        <f>'FY26'!C10</f>
        <v>0</v>
      </c>
      <c r="D11" s="35">
        <f>'FY26'!D10</f>
        <v>0</v>
      </c>
      <c r="E11" s="35">
        <f>'FY26'!E10</f>
        <v>0</v>
      </c>
      <c r="F11" s="35">
        <f>'FY26'!F10</f>
        <v>0</v>
      </c>
      <c r="G11" s="11" t="e">
        <f t="shared" si="0"/>
        <v>#DIV/0!</v>
      </c>
      <c r="H11" s="22">
        <f>'FY26'!H10</f>
        <v>-1</v>
      </c>
      <c r="I11" s="10">
        <f>'FY26'!I10</f>
        <v>0</v>
      </c>
      <c r="J11" s="10">
        <f>'FY26'!J10</f>
        <v>0</v>
      </c>
      <c r="K11" s="10">
        <f>'FY26'!K10</f>
        <v>0</v>
      </c>
      <c r="L11" s="10">
        <f>'FY26'!L10</f>
        <v>0</v>
      </c>
      <c r="M11" s="10">
        <f>'FY26'!M10</f>
        <v>0</v>
      </c>
      <c r="N11" s="10">
        <f>'FY26'!N10</f>
        <v>0</v>
      </c>
    </row>
    <row r="12" spans="1:15" ht="15.75" hidden="1" customHeight="1" x14ac:dyDescent="0.3">
      <c r="A12" s="12">
        <v>46113</v>
      </c>
      <c r="B12" s="17">
        <f>'FY26'!B11</f>
        <v>-1</v>
      </c>
      <c r="C12" s="35">
        <f>'FY26'!C11</f>
        <v>0</v>
      </c>
      <c r="D12" s="35">
        <f>'FY26'!D11</f>
        <v>0</v>
      </c>
      <c r="E12" s="35">
        <f>'FY26'!E11</f>
        <v>0</v>
      </c>
      <c r="F12" s="35">
        <f>'FY26'!F11</f>
        <v>0</v>
      </c>
      <c r="G12" s="11" t="e">
        <f t="shared" si="0"/>
        <v>#DIV/0!</v>
      </c>
      <c r="H12" s="22">
        <f>'FY26'!H11</f>
        <v>-1</v>
      </c>
      <c r="I12" s="10">
        <f>'FY26'!I11</f>
        <v>0</v>
      </c>
      <c r="J12" s="10">
        <f>'FY26'!J11</f>
        <v>0</v>
      </c>
      <c r="K12" s="10">
        <f>'FY26'!K11</f>
        <v>0</v>
      </c>
      <c r="L12" s="10">
        <f>'FY26'!L11</f>
        <v>0</v>
      </c>
      <c r="M12" s="10">
        <f>'FY26'!M11</f>
        <v>0</v>
      </c>
      <c r="N12" s="10">
        <f>'FY26'!N11</f>
        <v>0</v>
      </c>
      <c r="O12" s="13"/>
    </row>
    <row r="13" spans="1:15" ht="15.75" hidden="1" customHeight="1" x14ac:dyDescent="0.3">
      <c r="A13" s="12">
        <v>46143</v>
      </c>
      <c r="B13" s="17">
        <f>'FY26'!B12</f>
        <v>-1</v>
      </c>
      <c r="C13" s="35">
        <f>'FY26'!C12</f>
        <v>0</v>
      </c>
      <c r="D13" s="35">
        <f>'FY26'!D12</f>
        <v>0</v>
      </c>
      <c r="E13" s="35">
        <f>'FY26'!E12</f>
        <v>0</v>
      </c>
      <c r="F13" s="35">
        <f>'FY26'!F12</f>
        <v>0</v>
      </c>
      <c r="G13" s="11" t="e">
        <f t="shared" si="0"/>
        <v>#DIV/0!</v>
      </c>
      <c r="H13" s="22">
        <f>'FY26'!H12</f>
        <v>-1</v>
      </c>
      <c r="I13" s="10">
        <f>'FY26'!I12</f>
        <v>0</v>
      </c>
      <c r="J13" s="10">
        <f>'FY26'!J12</f>
        <v>0</v>
      </c>
      <c r="K13" s="10">
        <f>'FY26'!K12</f>
        <v>0</v>
      </c>
      <c r="L13" s="10">
        <f>'FY26'!L12</f>
        <v>0</v>
      </c>
      <c r="M13" s="10">
        <f>'FY26'!M12</f>
        <v>0</v>
      </c>
      <c r="N13" s="10">
        <f>'FY26'!N12</f>
        <v>0</v>
      </c>
    </row>
    <row r="14" spans="1:15" ht="15.75" hidden="1" customHeight="1" x14ac:dyDescent="0.3">
      <c r="A14" s="12">
        <v>46174</v>
      </c>
      <c r="B14" s="17">
        <f>'FY26'!B13</f>
        <v>-1</v>
      </c>
      <c r="C14" s="35">
        <f>'FY26'!C13</f>
        <v>0</v>
      </c>
      <c r="D14" s="35">
        <f>'FY26'!D13</f>
        <v>0</v>
      </c>
      <c r="E14" s="35">
        <f>'FY26'!E13</f>
        <v>0</v>
      </c>
      <c r="F14" s="35">
        <f>'FY26'!F13</f>
        <v>0</v>
      </c>
      <c r="G14" s="11" t="e">
        <f t="shared" si="0"/>
        <v>#DIV/0!</v>
      </c>
      <c r="H14" s="22">
        <f>'FY26'!H13</f>
        <v>-1</v>
      </c>
      <c r="I14" s="10">
        <f>'FY26'!I13</f>
        <v>0</v>
      </c>
      <c r="J14" s="10">
        <f>'FY26'!J13</f>
        <v>0</v>
      </c>
      <c r="K14" s="10">
        <f>'FY26'!K13</f>
        <v>0</v>
      </c>
      <c r="L14" s="10">
        <f>'FY26'!L13</f>
        <v>0</v>
      </c>
      <c r="M14" s="10">
        <f>'FY26'!M13</f>
        <v>0</v>
      </c>
      <c r="N14" s="10">
        <f>'FY26'!N13</f>
        <v>0</v>
      </c>
    </row>
    <row r="15" spans="1:15" ht="31.5" x14ac:dyDescent="0.25">
      <c r="A15" s="18" t="s">
        <v>14</v>
      </c>
      <c r="B15" s="77">
        <f>(C15-C17)/C17</f>
        <v>0.13297062054344458</v>
      </c>
      <c r="C15" s="79">
        <f>SUM(C3:C14)</f>
        <v>2051738896.9100001</v>
      </c>
      <c r="D15" s="79">
        <f>SUM(D3:D14)</f>
        <v>-7417173.1999999993</v>
      </c>
      <c r="E15" s="79">
        <f>SUM(E3:E14)</f>
        <v>270359869.00000012</v>
      </c>
      <c r="F15" s="79">
        <f>SUM(F3:F14)</f>
        <v>56168856.92785003</v>
      </c>
      <c r="G15" s="81">
        <f t="shared" si="0"/>
        <v>0.1317710891026011</v>
      </c>
      <c r="H15" s="77">
        <f>(E15-E17)/E17</f>
        <v>0.22054948921115239</v>
      </c>
      <c r="I15" s="79">
        <f t="shared" ref="I15:N15" si="1">SUM(I3:I14)</f>
        <v>9053090.4997803289</v>
      </c>
      <c r="J15" s="79">
        <f t="shared" si="1"/>
        <v>13839562.61438253</v>
      </c>
      <c r="K15" s="79">
        <f t="shared" si="1"/>
        <v>26599600.661428384</v>
      </c>
      <c r="L15" s="79">
        <f t="shared" si="1"/>
        <v>2396794.1316485303</v>
      </c>
      <c r="M15" s="79">
        <f t="shared" si="1"/>
        <v>185575319.57815725</v>
      </c>
      <c r="N15" s="79">
        <f t="shared" si="1"/>
        <v>35360630.374590226</v>
      </c>
    </row>
    <row r="16" spans="1:15" ht="18.75" customHeight="1" thickBot="1" x14ac:dyDescent="0.3">
      <c r="A16" s="16" t="str">
        <f>A2</f>
        <v>December</v>
      </c>
      <c r="B16" s="78"/>
      <c r="C16" s="80"/>
      <c r="D16" s="80"/>
      <c r="E16" s="80"/>
      <c r="F16" s="80"/>
      <c r="G16" s="82"/>
      <c r="H16" s="78"/>
      <c r="I16" s="80"/>
      <c r="J16" s="80"/>
      <c r="K16" s="80"/>
      <c r="L16" s="80"/>
      <c r="M16" s="80"/>
      <c r="N16" s="80"/>
    </row>
    <row r="17" spans="1:14" ht="36.75" customHeight="1" thickTop="1" x14ac:dyDescent="0.25">
      <c r="A17" s="18" t="s">
        <v>15</v>
      </c>
      <c r="B17" s="86"/>
      <c r="C17" s="85">
        <f>SUM(C21:C26)</f>
        <v>1810937423.8899999</v>
      </c>
      <c r="D17" s="85">
        <f t="shared" ref="D17:F17" si="2">SUM(D21:D26)</f>
        <v>-8778748.9800000004</v>
      </c>
      <c r="E17" s="85">
        <f t="shared" si="2"/>
        <v>221506683.17000005</v>
      </c>
      <c r="F17" s="85">
        <f t="shared" si="2"/>
        <v>34154929</v>
      </c>
      <c r="G17" s="87">
        <f>E17/C17</f>
        <v>0.12231603381092578</v>
      </c>
      <c r="H17" s="86"/>
      <c r="I17" s="85">
        <f t="shared" ref="I17:N17" si="3">SUM(I21:I26)</f>
        <v>8138857.9299999988</v>
      </c>
      <c r="J17" s="85">
        <f t="shared" si="3"/>
        <v>13370169.390000001</v>
      </c>
      <c r="K17" s="85">
        <f t="shared" si="3"/>
        <v>24114469.330000002</v>
      </c>
      <c r="L17" s="85">
        <f t="shared" si="3"/>
        <v>2838304.37</v>
      </c>
      <c r="M17" s="85">
        <f t="shared" si="3"/>
        <v>140610066.25999999</v>
      </c>
      <c r="N17" s="85">
        <f t="shared" si="3"/>
        <v>33729338.780000001</v>
      </c>
    </row>
    <row r="18" spans="1:14" ht="17.25" customHeight="1" thickBot="1" x14ac:dyDescent="0.3">
      <c r="A18" s="16" t="str">
        <f>A2</f>
        <v>December</v>
      </c>
      <c r="B18" s="78"/>
      <c r="C18" s="80"/>
      <c r="D18" s="80"/>
      <c r="E18" s="80"/>
      <c r="F18" s="80"/>
      <c r="G18" s="82"/>
      <c r="H18" s="78"/>
      <c r="I18" s="80"/>
      <c r="J18" s="80"/>
      <c r="K18" s="80"/>
      <c r="L18" s="80"/>
      <c r="M18" s="80"/>
      <c r="N18" s="80"/>
    </row>
    <row r="19" spans="1:14" ht="17.25" customHeight="1" thickTop="1" thickBot="1" x14ac:dyDescent="0.35">
      <c r="A19" s="83"/>
      <c r="B19" s="83"/>
      <c r="C19" s="83"/>
      <c r="D19" s="83"/>
      <c r="E19" s="83"/>
      <c r="F19" s="83"/>
      <c r="G19" s="83"/>
      <c r="H19" s="83"/>
      <c r="I19" s="83"/>
      <c r="J19" s="83"/>
      <c r="K19" s="83"/>
      <c r="L19" s="13"/>
      <c r="M19" s="13"/>
      <c r="N19" s="13"/>
    </row>
    <row r="20" spans="1:14" ht="78.75" customHeight="1" x14ac:dyDescent="0.25">
      <c r="A20" s="59"/>
      <c r="B20" s="60" t="s">
        <v>0</v>
      </c>
      <c r="C20" s="60" t="s">
        <v>1</v>
      </c>
      <c r="D20" s="60" t="s">
        <v>2</v>
      </c>
      <c r="E20" s="60" t="s">
        <v>3</v>
      </c>
      <c r="F20" s="60" t="s">
        <v>4</v>
      </c>
      <c r="G20" s="60" t="s">
        <v>5</v>
      </c>
      <c r="H20" s="60" t="s">
        <v>6</v>
      </c>
      <c r="I20" s="60" t="s">
        <v>8</v>
      </c>
      <c r="J20" s="60" t="s">
        <v>9</v>
      </c>
      <c r="K20" s="60" t="s">
        <v>10</v>
      </c>
      <c r="L20" s="60" t="s">
        <v>11</v>
      </c>
      <c r="M20" s="60" t="s">
        <v>12</v>
      </c>
      <c r="N20" s="61" t="s">
        <v>13</v>
      </c>
    </row>
    <row r="21" spans="1:14" ht="15" customHeight="1" x14ac:dyDescent="0.25">
      <c r="A21" s="62">
        <v>45474</v>
      </c>
      <c r="B21" s="29">
        <f>'FY25'!B2</f>
        <v>0.40577576500984369</v>
      </c>
      <c r="C21" s="23">
        <f>'FY25'!C2</f>
        <v>172237023.10999998</v>
      </c>
      <c r="D21" s="23">
        <f>'FY25'!D2</f>
        <v>-1004151.5800000001</v>
      </c>
      <c r="E21" s="23">
        <f>'FY25'!E2</f>
        <v>22608526.32</v>
      </c>
      <c r="F21" s="23">
        <f>'FY25'!F2</f>
        <v>3359949.6299999994</v>
      </c>
      <c r="G21" s="15">
        <f t="shared" ref="G21:G32" si="4">E21/C21</f>
        <v>0.13126403320127611</v>
      </c>
      <c r="H21" s="29">
        <f>'FY25'!H2</f>
        <v>0.43851478180707021</v>
      </c>
      <c r="I21" s="23">
        <f>'FY25'!I2</f>
        <v>2581502.9899999998</v>
      </c>
      <c r="J21" s="23">
        <f>'FY25'!J2</f>
        <v>1621800.16</v>
      </c>
      <c r="K21" s="23">
        <f>'FY25'!K2</f>
        <v>279093.42</v>
      </c>
      <c r="L21" s="23">
        <f>'FY25'!L2</f>
        <v>545226.57000000007</v>
      </c>
      <c r="M21" s="23">
        <f>'FY25'!M2</f>
        <v>14726161.57</v>
      </c>
      <c r="N21" s="63">
        <f>'FY25'!N2</f>
        <v>3056139.5000000005</v>
      </c>
    </row>
    <row r="22" spans="1:14" ht="15.75" x14ac:dyDescent="0.25">
      <c r="A22" s="62">
        <v>45505</v>
      </c>
      <c r="B22" s="29">
        <f>'FY25'!B3</f>
        <v>0.49276372039575211</v>
      </c>
      <c r="C22" s="23">
        <f>'FY25'!C3</f>
        <v>207275385.76000002</v>
      </c>
      <c r="D22" s="23">
        <f>'FY25'!D3</f>
        <v>-1490400.45</v>
      </c>
      <c r="E22" s="23">
        <f>'FY25'!E3</f>
        <v>22401812.330000002</v>
      </c>
      <c r="F22" s="23">
        <f>'FY25'!F3</f>
        <v>3365495.6</v>
      </c>
      <c r="G22" s="15">
        <f t="shared" si="4"/>
        <v>0.10807753292973536</v>
      </c>
      <c r="H22" s="29">
        <f>'FY25'!H3</f>
        <v>0.48543853588728114</v>
      </c>
      <c r="I22" s="23">
        <f>'FY25'!I3</f>
        <v>2074788.12</v>
      </c>
      <c r="J22" s="23">
        <f>'FY25'!J3</f>
        <v>618119.59</v>
      </c>
      <c r="K22" s="23">
        <f>'FY25'!K3</f>
        <v>1984164.1</v>
      </c>
      <c r="L22" s="23">
        <f>'FY25'!L3</f>
        <v>492205.51999999996</v>
      </c>
      <c r="M22" s="23">
        <f>'FY25'!M3</f>
        <v>12808123.800000003</v>
      </c>
      <c r="N22" s="63">
        <f>'FY25'!N3</f>
        <v>4639683.8899999997</v>
      </c>
    </row>
    <row r="23" spans="1:14" ht="15.75" x14ac:dyDescent="0.25">
      <c r="A23" s="62">
        <v>45536</v>
      </c>
      <c r="B23" s="29">
        <f>'FY25'!B4</f>
        <v>0.28613187857662248</v>
      </c>
      <c r="C23" s="23">
        <f>'FY25'!C4</f>
        <v>320030024.11000001</v>
      </c>
      <c r="D23" s="23">
        <f>'FY25'!D4</f>
        <v>-2659813.13</v>
      </c>
      <c r="E23" s="23">
        <f>'FY25'!E4</f>
        <v>47659547.550000004</v>
      </c>
      <c r="F23" s="23">
        <f>'FY25'!F4</f>
        <v>7112214.9500000002</v>
      </c>
      <c r="G23" s="15">
        <f t="shared" si="4"/>
        <v>0.1489221134252659</v>
      </c>
      <c r="H23" s="29">
        <f>'FY25'!H4</f>
        <v>0.31582669583005052</v>
      </c>
      <c r="I23" s="23">
        <f>'FY25'!I4</f>
        <v>2365314.8299999996</v>
      </c>
      <c r="J23" s="23">
        <f>'FY25'!J4</f>
        <v>596000.06000000006</v>
      </c>
      <c r="K23" s="23">
        <f>'FY25'!K4</f>
        <v>3442591.7700000005</v>
      </c>
      <c r="L23" s="23">
        <f>'FY25'!L4</f>
        <v>461193.48000000004</v>
      </c>
      <c r="M23" s="23">
        <f>'FY25'!M4</f>
        <v>31518485.520000003</v>
      </c>
      <c r="N23" s="63">
        <f>'FY25'!N4</f>
        <v>9641900.4299999997</v>
      </c>
    </row>
    <row r="24" spans="1:14" ht="15.75" x14ac:dyDescent="0.25">
      <c r="A24" s="62">
        <v>45566</v>
      </c>
      <c r="B24" s="29">
        <f>'FY25'!B5</f>
        <v>0.33314407053809331</v>
      </c>
      <c r="C24" s="23">
        <f>'FY25'!C5</f>
        <v>368253997.34000003</v>
      </c>
      <c r="D24" s="23">
        <f>'FY25'!D5</f>
        <v>-1256043.94</v>
      </c>
      <c r="E24" s="23">
        <f>'FY25'!E5</f>
        <v>41494677.219999999</v>
      </c>
      <c r="F24" s="23">
        <f>'FY25'!F5</f>
        <v>6108757.7200000007</v>
      </c>
      <c r="G24" s="15">
        <f t="shared" si="4"/>
        <v>0.11267950251654421</v>
      </c>
      <c r="H24" s="29">
        <f>'FY25'!H5</f>
        <v>5.5853280648066189E-2</v>
      </c>
      <c r="I24" s="23">
        <f>'FY25'!I5</f>
        <v>1644465.2600000002</v>
      </c>
      <c r="J24" s="23">
        <f>'FY25'!J5</f>
        <v>2001694.5499999998</v>
      </c>
      <c r="K24" s="23">
        <f>'FY25'!K5</f>
        <v>7178856.6299999999</v>
      </c>
      <c r="L24" s="23">
        <f>'FY25'!L5</f>
        <v>303652.18</v>
      </c>
      <c r="M24" s="23">
        <f>'FY25'!M5</f>
        <v>23358925.079999998</v>
      </c>
      <c r="N24" s="63">
        <f>'FY25'!N5</f>
        <v>7332143.75</v>
      </c>
    </row>
    <row r="25" spans="1:14" ht="15.75" x14ac:dyDescent="0.25">
      <c r="A25" s="62">
        <v>45597</v>
      </c>
      <c r="B25" s="29">
        <f>'FY25'!B6</f>
        <v>0.17926067319608646</v>
      </c>
      <c r="C25" s="23">
        <f>'FY25'!C6</f>
        <v>380829685.66000003</v>
      </c>
      <c r="D25" s="23">
        <f>'FY25'!D6</f>
        <v>-1799912.05</v>
      </c>
      <c r="E25" s="23">
        <f>'FY25'!E6</f>
        <v>52356711.170000002</v>
      </c>
      <c r="F25" s="23">
        <f>'FY25'!F6</f>
        <v>7819630.2400000002</v>
      </c>
      <c r="G25" s="15">
        <f t="shared" si="4"/>
        <v>0.13748064591987563</v>
      </c>
      <c r="H25" s="29">
        <f>'FY25'!H6</f>
        <v>1.874465354779032</v>
      </c>
      <c r="I25" s="23">
        <f>'FY25'!I6</f>
        <v>-537167.91</v>
      </c>
      <c r="J25" s="23">
        <f>'FY25'!J6</f>
        <v>3585424.3899999997</v>
      </c>
      <c r="K25" s="23">
        <f>'FY25'!K6</f>
        <v>7694590.8999999994</v>
      </c>
      <c r="L25" s="23">
        <f>'FY25'!L6</f>
        <v>595631.49</v>
      </c>
      <c r="M25" s="23">
        <f>'FY25'!M6</f>
        <v>35999606.949999996</v>
      </c>
      <c r="N25" s="63">
        <f>'FY25'!N6</f>
        <v>5205478.8899999997</v>
      </c>
    </row>
    <row r="26" spans="1:14" ht="15.75" customHeight="1" x14ac:dyDescent="0.25">
      <c r="A26" s="62">
        <v>45627</v>
      </c>
      <c r="B26" s="29">
        <f>'FY25'!B7</f>
        <v>5.03956226641546E-2</v>
      </c>
      <c r="C26" s="23">
        <f>'FY25'!C7</f>
        <v>362311307.90999997</v>
      </c>
      <c r="D26" s="23">
        <f>'FY25'!D7</f>
        <v>-568427.83000000007</v>
      </c>
      <c r="E26" s="23">
        <f>'FY25'!E7</f>
        <v>34985408.580000006</v>
      </c>
      <c r="F26" s="23">
        <f>'FY25'!F7</f>
        <v>6388880.8599999994</v>
      </c>
      <c r="G26" s="15">
        <f t="shared" si="4"/>
        <v>9.6561735215536154E-2</v>
      </c>
      <c r="H26" s="29">
        <f>'FY25'!H7</f>
        <v>-0.31967292329867864</v>
      </c>
      <c r="I26" s="23">
        <f>'FY25'!I7</f>
        <v>9954.64</v>
      </c>
      <c r="J26" s="23">
        <f>'FY25'!J7</f>
        <v>4947130.6399999997</v>
      </c>
      <c r="K26" s="23">
        <f>'FY25'!K7</f>
        <v>3535172.5100000002</v>
      </c>
      <c r="L26" s="23">
        <f>'FY25'!L7</f>
        <v>440395.13</v>
      </c>
      <c r="M26" s="23">
        <f>'FY25'!M7</f>
        <v>22198763.340000004</v>
      </c>
      <c r="N26" s="63">
        <f>'FY25'!N7</f>
        <v>3853992.3200000003</v>
      </c>
    </row>
    <row r="27" spans="1:14" ht="15.75" hidden="1" customHeight="1" x14ac:dyDescent="0.25">
      <c r="A27" s="62">
        <v>45658</v>
      </c>
      <c r="B27" s="29">
        <f>'FY25'!B8</f>
        <v>0.13287618624987224</v>
      </c>
      <c r="C27" s="23">
        <f>'FY25'!C8</f>
        <v>360078061.44999999</v>
      </c>
      <c r="D27" s="23">
        <f>'FY25'!D8</f>
        <v>-12696113.630000001</v>
      </c>
      <c r="E27" s="23">
        <f>'FY25'!E8</f>
        <v>39227117.310000002</v>
      </c>
      <c r="F27" s="23">
        <f>'FY25'!F8</f>
        <v>5884067.6000000006</v>
      </c>
      <c r="G27" s="15">
        <f t="shared" si="4"/>
        <v>0.10894059235943492</v>
      </c>
      <c r="H27" s="29">
        <f>'FY25'!H8</f>
        <v>9.6629249188753125E-2</v>
      </c>
      <c r="I27" s="23">
        <f>'FY25'!I8</f>
        <v>42231.43</v>
      </c>
      <c r="J27" s="23">
        <f>'FY25'!J8</f>
        <v>3677992.66</v>
      </c>
      <c r="K27" s="23">
        <f>'FY25'!K8</f>
        <v>3672521.2</v>
      </c>
      <c r="L27" s="23">
        <f>'FY25'!L8</f>
        <v>351330.58999999997</v>
      </c>
      <c r="M27" s="23">
        <f>'FY25'!M8</f>
        <v>30146886.939999998</v>
      </c>
      <c r="N27" s="63">
        <f>'FY25'!N8</f>
        <v>5304914.4000000004</v>
      </c>
    </row>
    <row r="28" spans="1:14" ht="15.75" hidden="1" customHeight="1" x14ac:dyDescent="0.25">
      <c r="A28" s="62">
        <v>45689</v>
      </c>
      <c r="B28" s="29">
        <f>'FY25'!B9</f>
        <v>0.40559062463857704</v>
      </c>
      <c r="C28" s="23">
        <f>'FY25'!C9</f>
        <v>355711471.95000005</v>
      </c>
      <c r="D28" s="23">
        <f>'FY25'!D9</f>
        <v>-6240532.04</v>
      </c>
      <c r="E28" s="23">
        <f>'FY25'!E9</f>
        <v>45058126.950000003</v>
      </c>
      <c r="F28" s="23">
        <f>'FY25'!F9</f>
        <v>6893235.3100000005</v>
      </c>
      <c r="G28" s="15">
        <f t="shared" si="4"/>
        <v>0.12667043517880558</v>
      </c>
      <c r="H28" s="29">
        <f>'FY25'!H9</f>
        <v>0.74274010440249383</v>
      </c>
      <c r="I28" s="23">
        <f>'FY25'!I9</f>
        <v>119028.25</v>
      </c>
      <c r="J28" s="23">
        <f>'FY25'!J9</f>
        <v>9361905.1899999995</v>
      </c>
      <c r="K28" s="23">
        <f>'FY25'!K9</f>
        <v>-1223644.1599999997</v>
      </c>
      <c r="L28" s="23">
        <f>'FY25'!L9</f>
        <v>752133.16000000015</v>
      </c>
      <c r="M28" s="23">
        <f>'FY25'!M9</f>
        <v>29951354.379999999</v>
      </c>
      <c r="N28" s="63">
        <f>'FY25'!N9</f>
        <v>7958878.2599999998</v>
      </c>
    </row>
    <row r="29" spans="1:14" ht="15.75" hidden="1" customHeight="1" x14ac:dyDescent="0.25">
      <c r="A29" s="62">
        <v>45717</v>
      </c>
      <c r="B29" s="29">
        <f>'FY25'!B10</f>
        <v>0.1313515972291254</v>
      </c>
      <c r="C29" s="23">
        <f>'FY25'!C10</f>
        <v>361329554.76999998</v>
      </c>
      <c r="D29" s="23">
        <f>'FY25'!D10</f>
        <v>-3963727.23</v>
      </c>
      <c r="E29" s="23">
        <f>'FY25'!E10</f>
        <v>26445949.219999999</v>
      </c>
      <c r="F29" s="23">
        <f>'FY25'!F10</f>
        <v>4101408.6500000004</v>
      </c>
      <c r="G29" s="15">
        <f t="shared" si="4"/>
        <v>7.319066174045423E-2</v>
      </c>
      <c r="H29" s="29">
        <f>'FY25'!H10</f>
        <v>-0.21246452050708423</v>
      </c>
      <c r="I29" s="23">
        <f>'FY25'!I10</f>
        <v>236836.80000000005</v>
      </c>
      <c r="J29" s="23">
        <f>'FY25'!J10</f>
        <v>6313072.0199999996</v>
      </c>
      <c r="K29" s="23">
        <f>'FY25'!K10</f>
        <v>116834.16999999998</v>
      </c>
      <c r="L29" s="23">
        <f>'FY25'!L10</f>
        <v>440409.91000000003</v>
      </c>
      <c r="M29" s="23">
        <f>'FY25'!M10</f>
        <v>15758593.469999999</v>
      </c>
      <c r="N29" s="63">
        <f>'FY25'!N10</f>
        <v>4894147.72</v>
      </c>
    </row>
    <row r="30" spans="1:14" ht="15.75" hidden="1" customHeight="1" x14ac:dyDescent="0.25">
      <c r="A30" s="62">
        <v>45748</v>
      </c>
      <c r="B30" s="29">
        <f>'FY25'!B11</f>
        <v>0.23865168887490254</v>
      </c>
      <c r="C30" s="23">
        <f>'FY25'!C11</f>
        <v>326070615.44</v>
      </c>
      <c r="D30" s="23">
        <f>'FY25'!D11</f>
        <v>-2205842.7600000002</v>
      </c>
      <c r="E30" s="23">
        <f>'FY25'!E11</f>
        <v>37268409.989999995</v>
      </c>
      <c r="F30" s="23">
        <f>'FY25'!F11</f>
        <v>5716452.9100000001</v>
      </c>
      <c r="G30" s="15">
        <f t="shared" si="4"/>
        <v>0.11429551828738069</v>
      </c>
      <c r="H30" s="29">
        <f>'FY25'!H11</f>
        <v>-5.7029968132830938E-3</v>
      </c>
      <c r="I30" s="23">
        <f>'FY25'!I11</f>
        <v>2858336.48</v>
      </c>
      <c r="J30" s="23">
        <f>'FY25'!J11</f>
        <v>3167392.57</v>
      </c>
      <c r="K30" s="23">
        <f>'FY25'!K11</f>
        <v>143871.88</v>
      </c>
      <c r="L30" s="23">
        <f>'FY25'!L11</f>
        <v>787555.16999999993</v>
      </c>
      <c r="M30" s="23">
        <f>'FY25'!M11</f>
        <v>25285186.34</v>
      </c>
      <c r="N30" s="63">
        <f>'FY25'!N11</f>
        <v>5435627.6299999999</v>
      </c>
    </row>
    <row r="31" spans="1:14" ht="15.75" hidden="1" customHeight="1" x14ac:dyDescent="0.25">
      <c r="A31" s="62">
        <v>45778</v>
      </c>
      <c r="B31" s="29">
        <f>'FY25'!B12</f>
        <v>0.19232050422558181</v>
      </c>
      <c r="C31" s="23">
        <f>'FY25'!C12</f>
        <v>284092998.27999997</v>
      </c>
      <c r="D31" s="23">
        <f>'FY25'!D12</f>
        <v>-1894215.9899999998</v>
      </c>
      <c r="E31" s="23">
        <f>'FY25'!E12</f>
        <v>43223848.519999996</v>
      </c>
      <c r="F31" s="23">
        <f>'FY25'!F12</f>
        <v>6480498.2999999989</v>
      </c>
      <c r="G31" s="15">
        <f t="shared" si="4"/>
        <v>0.15214682791090434</v>
      </c>
      <c r="H31" s="29">
        <f>'FY25'!H12</f>
        <v>0.3786948854585131</v>
      </c>
      <c r="I31" s="23">
        <f>'FY25'!I12</f>
        <v>2711906.8200000003</v>
      </c>
      <c r="J31" s="23">
        <f>'FY25'!J12</f>
        <v>3520178.13</v>
      </c>
      <c r="K31" s="23">
        <f>'FY25'!K12</f>
        <v>188380.01</v>
      </c>
      <c r="L31" s="23">
        <f>'FY25'!L12</f>
        <v>578454.9</v>
      </c>
      <c r="M31" s="23">
        <f>'FY25'!M12</f>
        <v>32424600.550000004</v>
      </c>
      <c r="N31" s="63">
        <f>'FY25'!N12</f>
        <v>4234089.29</v>
      </c>
    </row>
    <row r="32" spans="1:14" ht="15.75" hidden="1" customHeight="1" thickBot="1" x14ac:dyDescent="0.3">
      <c r="A32" s="64">
        <v>45809</v>
      </c>
      <c r="B32" s="65">
        <f>'FY25'!B13</f>
        <v>0.18243652327850515</v>
      </c>
      <c r="C32" s="66">
        <f>'FY25'!C13</f>
        <v>231550534.62000006</v>
      </c>
      <c r="D32" s="66">
        <f>'FY25'!D13</f>
        <v>-1533286.5299999998</v>
      </c>
      <c r="E32" s="66">
        <f>'FY25'!E13</f>
        <v>30726062.91</v>
      </c>
      <c r="F32" s="66">
        <f>'FY25'!F13</f>
        <v>4608909.4400000004</v>
      </c>
      <c r="G32" s="67">
        <f t="shared" si="4"/>
        <v>0.13269700698564507</v>
      </c>
      <c r="H32" s="65">
        <f>'FY25'!H13</f>
        <v>0.23294184738396412</v>
      </c>
      <c r="I32" s="66">
        <f>'FY25'!I13</f>
        <v>993902.2</v>
      </c>
      <c r="J32" s="66">
        <f>'FY25'!J13</f>
        <v>2227841.12</v>
      </c>
      <c r="K32" s="66">
        <f>'FY25'!K13</f>
        <v>262824.18000000005</v>
      </c>
      <c r="L32" s="66">
        <f>'FY25'!L13</f>
        <v>525730.57000000007</v>
      </c>
      <c r="M32" s="66">
        <f>'FY25'!M13</f>
        <v>22531827.07</v>
      </c>
      <c r="N32" s="68">
        <f>'FY25'!N13</f>
        <v>4598812.6900000004</v>
      </c>
    </row>
    <row r="33" spans="1:14" ht="15.75" customHeight="1" x14ac:dyDescent="0.25">
      <c r="A33" s="58"/>
      <c r="B33" s="58"/>
      <c r="C33" s="58"/>
      <c r="D33" s="58"/>
      <c r="E33" s="58"/>
      <c r="F33" s="58"/>
      <c r="G33" s="58"/>
      <c r="H33" s="58"/>
      <c r="I33" s="58"/>
      <c r="J33" s="58"/>
      <c r="K33" s="58"/>
      <c r="L33" s="58"/>
      <c r="M33" s="58"/>
      <c r="N33" s="58"/>
    </row>
    <row r="34" spans="1:14" ht="15.75" x14ac:dyDescent="0.25">
      <c r="A34" s="69" t="s">
        <v>16</v>
      </c>
      <c r="B34" s="21">
        <f>(C34-C35)/C35</f>
        <v>-0.44990212972237786</v>
      </c>
      <c r="C34" s="27">
        <f>'FY26'!C14</f>
        <v>2051738896.9100001</v>
      </c>
      <c r="D34" s="27">
        <f>'FY26'!D14</f>
        <v>-7417173.1999999993</v>
      </c>
      <c r="E34" s="27">
        <f>'FY26'!E14</f>
        <v>270359869.00000012</v>
      </c>
      <c r="F34" s="27">
        <f>'FY26'!F14</f>
        <v>56168856.92785003</v>
      </c>
      <c r="G34" s="15">
        <f t="shared" ref="G34:G39" si="5">E34/C34</f>
        <v>0.1317710891026011</v>
      </c>
      <c r="H34" s="21">
        <f>(E34-E35)/E35</f>
        <v>-0.39033467075969591</v>
      </c>
      <c r="I34" s="27">
        <f>'FY26'!I14</f>
        <v>9053090.4997803289</v>
      </c>
      <c r="J34" s="27">
        <f>'FY26'!J14</f>
        <v>13839562.61438253</v>
      </c>
      <c r="K34" s="27">
        <f>'FY26'!K14</f>
        <v>26599600.661428384</v>
      </c>
      <c r="L34" s="27">
        <f>'FY26'!L14</f>
        <v>2396794.1316485303</v>
      </c>
      <c r="M34" s="27">
        <f>'FY26'!M14</f>
        <v>185575319.57815725</v>
      </c>
      <c r="N34" s="27">
        <f>'FY26'!N14</f>
        <v>35360630.374590226</v>
      </c>
    </row>
    <row r="35" spans="1:14" ht="15.75" x14ac:dyDescent="0.25">
      <c r="A35" s="69" t="s">
        <v>17</v>
      </c>
      <c r="B35" s="21">
        <f>(C35-C36)/C36</f>
        <v>0.22611760201064543</v>
      </c>
      <c r="C35" s="19">
        <f>'FY25'!C14</f>
        <v>3729770660.3999996</v>
      </c>
      <c r="D35" s="19">
        <f>'FY25'!D14</f>
        <v>-37312467.160000004</v>
      </c>
      <c r="E35" s="19">
        <f>'FY25'!E14</f>
        <v>443456198.07000011</v>
      </c>
      <c r="F35" s="19">
        <f>'FY25'!F14</f>
        <v>67839501.209999993</v>
      </c>
      <c r="G35" s="15">
        <f t="shared" si="5"/>
        <v>0.11889637150570583</v>
      </c>
      <c r="H35" s="21">
        <f>(E35-E36)/E36</f>
        <v>0.21522602111675759</v>
      </c>
      <c r="I35" s="19">
        <f>'FY25'!I14</f>
        <v>15101099.909999998</v>
      </c>
      <c r="J35" s="19">
        <f>'FY25'!J14</f>
        <v>41638551.079999998</v>
      </c>
      <c r="K35" s="19">
        <f>'FY25'!K14</f>
        <v>27275256.610000003</v>
      </c>
      <c r="L35" s="19">
        <f>'FY25'!L14</f>
        <v>6273918.6700000009</v>
      </c>
      <c r="M35" s="19">
        <f>'FY25'!M14</f>
        <v>296708515.00999999</v>
      </c>
      <c r="N35" s="19">
        <f>'FY25'!N14</f>
        <v>66155808.769999996</v>
      </c>
    </row>
    <row r="36" spans="1:14" ht="15.75" x14ac:dyDescent="0.25">
      <c r="A36" s="70" t="s">
        <v>18</v>
      </c>
      <c r="B36" s="21">
        <f>(C36-C37)/C37</f>
        <v>0.37219121053193738</v>
      </c>
      <c r="C36" s="20">
        <f>'FY24'!C14</f>
        <v>3041935499.7299981</v>
      </c>
      <c r="D36" s="20">
        <f>'FY24'!D14</f>
        <v>-38758540.450000003</v>
      </c>
      <c r="E36" s="20">
        <f>'FY24'!E14</f>
        <v>364916641.31951082</v>
      </c>
      <c r="F36" s="20">
        <f>'FY24'!F14</f>
        <v>53733085.522926494</v>
      </c>
      <c r="G36" s="15">
        <f t="shared" si="5"/>
        <v>0.11996199174897061</v>
      </c>
      <c r="H36" s="21">
        <f>(E36-E37)/E37</f>
        <v>0.74400836831804062</v>
      </c>
      <c r="I36" s="20">
        <f>'FY24'!I14</f>
        <v>19603123.422514055</v>
      </c>
      <c r="J36" s="20">
        <f>'FY24'!J14</f>
        <v>37237886.722753488</v>
      </c>
      <c r="K36" s="20">
        <f>'FY24'!K14</f>
        <v>30139776.1909132</v>
      </c>
      <c r="L36" s="20">
        <f>'FY24'!L14</f>
        <v>5825301.1487870384</v>
      </c>
      <c r="M36" s="20">
        <f>'FY24'!M14</f>
        <v>251170100.64797002</v>
      </c>
      <c r="N36" s="20">
        <f>'FY24'!N14</f>
        <v>25256040.246577289</v>
      </c>
    </row>
    <row r="37" spans="1:14" ht="15.75" x14ac:dyDescent="0.25">
      <c r="A37" s="70" t="s">
        <v>19</v>
      </c>
      <c r="B37" s="21">
        <f>(C37-C38)/C38</f>
        <v>1.4641523621302055</v>
      </c>
      <c r="C37" s="20">
        <f>'FY23'!C14</f>
        <v>2216845200.8599992</v>
      </c>
      <c r="D37" s="20">
        <f>'FY23'!D14</f>
        <v>-19680423.830000002</v>
      </c>
      <c r="E37" s="20">
        <f>'FY23'!E14</f>
        <v>209240189.41001087</v>
      </c>
      <c r="F37" s="20">
        <f>'FY23'!F14</f>
        <v>35104618.506001778</v>
      </c>
      <c r="G37" s="15">
        <f t="shared" si="5"/>
        <v>9.4386468360009343E-2</v>
      </c>
      <c r="H37" s="21">
        <f>(E37-E38)/E38</f>
        <v>1.7810248064744065</v>
      </c>
      <c r="I37" s="20">
        <f>'FY23'!I14</f>
        <v>-47590442.373656504</v>
      </c>
      <c r="J37" s="20">
        <f>'FY23'!J14</f>
        <v>30117502.4781163</v>
      </c>
      <c r="K37" s="20">
        <f>'FY23'!K14</f>
        <v>26219884.376668733</v>
      </c>
      <c r="L37" s="20">
        <f>'FY23'!L14</f>
        <v>4252726.3705628319</v>
      </c>
      <c r="M37" s="20">
        <f>'FY23'!M14</f>
        <v>174426952.70310685</v>
      </c>
      <c r="N37" s="20">
        <f>'FY23'!N14</f>
        <v>21813555.875213701</v>
      </c>
    </row>
    <row r="38" spans="1:14" ht="15.75" x14ac:dyDescent="0.25">
      <c r="A38" s="70" t="s">
        <v>20</v>
      </c>
      <c r="B38" s="7"/>
      <c r="C38" s="20">
        <f>'FY22'!C14</f>
        <v>899638039.80999994</v>
      </c>
      <c r="D38" s="20">
        <f>'FY22'!D14</f>
        <v>-23614551.77</v>
      </c>
      <c r="E38" s="20">
        <f>'FY22'!E14</f>
        <v>75238519.600000009</v>
      </c>
      <c r="F38" s="20">
        <f>'FY22'!F14</f>
        <v>11643125.710000001</v>
      </c>
      <c r="G38" s="15">
        <f t="shared" si="5"/>
        <v>8.3631990056678901E-2</v>
      </c>
      <c r="H38" s="20"/>
      <c r="I38" s="20">
        <f>'FY22'!I14</f>
        <v>8211869.5200000014</v>
      </c>
      <c r="J38" s="20">
        <f>'FY22'!J14</f>
        <v>10458217.66</v>
      </c>
      <c r="K38" s="20">
        <f>'FY22'!K14</f>
        <v>8806009.0999999996</v>
      </c>
      <c r="L38" s="20">
        <f>'FY22'!L14</f>
        <v>1377782.92</v>
      </c>
      <c r="M38" s="20">
        <f>'FY22'!M14</f>
        <v>48177142.640000001</v>
      </c>
      <c r="N38" s="20">
        <f>'FY22'!N14</f>
        <v>8210424.7800000003</v>
      </c>
    </row>
    <row r="39" spans="1:14" ht="16.5" thickBot="1" x14ac:dyDescent="0.3">
      <c r="A39" s="70" t="s">
        <v>21</v>
      </c>
      <c r="B39" s="57"/>
      <c r="C39" s="44">
        <f>SUM(C35:C38)</f>
        <v>9888189400.7999954</v>
      </c>
      <c r="D39" s="44">
        <f t="shared" ref="D39:N39" si="6">SUM(D35:D38)</f>
        <v>-119365983.21000001</v>
      </c>
      <c r="E39" s="44">
        <f t="shared" si="6"/>
        <v>1092851548.3995216</v>
      </c>
      <c r="F39" s="44">
        <f t="shared" si="6"/>
        <v>168320330.94892827</v>
      </c>
      <c r="G39" s="45">
        <f t="shared" si="5"/>
        <v>0.11052089559602341</v>
      </c>
      <c r="H39" s="44"/>
      <c r="I39" s="44">
        <f t="shared" si="6"/>
        <v>-4674349.5211424474</v>
      </c>
      <c r="J39" s="44">
        <f t="shared" si="6"/>
        <v>119452157.94086978</v>
      </c>
      <c r="K39" s="44">
        <f t="shared" si="6"/>
        <v>92440926.27758193</v>
      </c>
      <c r="L39" s="44">
        <f t="shared" si="6"/>
        <v>17729729.109349869</v>
      </c>
      <c r="M39" s="44">
        <f t="shared" si="6"/>
        <v>770482711.00107682</v>
      </c>
      <c r="N39" s="44">
        <f t="shared" si="6"/>
        <v>121435829.67179099</v>
      </c>
    </row>
    <row r="40" spans="1:14" ht="16.5" thickTop="1" x14ac:dyDescent="0.25">
      <c r="A40" s="70"/>
      <c r="B40" s="7"/>
      <c r="C40" s="7"/>
      <c r="D40" s="9"/>
      <c r="E40" s="9"/>
      <c r="F40" s="7"/>
      <c r="N40" s="6"/>
    </row>
    <row r="41" spans="1:14" ht="15.75" x14ac:dyDescent="0.25">
      <c r="A41" s="69">
        <v>2025</v>
      </c>
      <c r="B41" s="21">
        <f>(C41-C42)/C42</f>
        <v>0.16830685199224013</v>
      </c>
      <c r="C41" s="20">
        <f>SUM('FY25'!C8:C13,'FY26'!C2:C7)</f>
        <v>3970572133.4200001</v>
      </c>
      <c r="D41" s="20">
        <f>SUM('FY25'!D8:D13,'FY26'!D2:D7)</f>
        <v>-35950891.380000003</v>
      </c>
      <c r="E41" s="20">
        <f>SUM('FY25'!E8:E13,'FY26'!E2:E7)</f>
        <v>492309383.90000021</v>
      </c>
      <c r="F41" s="20">
        <f>SUM('FY25'!F8:F13,'FY26'!F2:F7)</f>
        <v>89853429.137850046</v>
      </c>
      <c r="G41" s="15">
        <f>E41/C41</f>
        <v>0.12398953283237699</v>
      </c>
      <c r="H41" s="21">
        <f>(E41-E42)/E42</f>
        <v>0.19938816792123662</v>
      </c>
      <c r="I41" s="20">
        <f>SUM('FY25'!I8:I13,'FY26'!I2:I7)</f>
        <v>16015332.479780328</v>
      </c>
      <c r="J41" s="20">
        <f>SUM('FY25'!J8:J13,'FY26'!J2:J7)</f>
        <v>42107944.304382533</v>
      </c>
      <c r="K41" s="20">
        <f>SUM('FY25'!K8:K13,'FY26'!K2:K7)</f>
        <v>29760387.941428386</v>
      </c>
      <c r="L41" s="20">
        <f>SUM('FY25'!L8:L13,'FY26'!L2:L7)</f>
        <v>5832408.4316485301</v>
      </c>
      <c r="M41" s="20">
        <f>SUM('FY25'!M8:M13,'FY26'!M2:M7)</f>
        <v>341673768.32815725</v>
      </c>
      <c r="N41" s="20">
        <f>SUM('FY25'!N8:N13,'FY26'!N2:N7)</f>
        <v>67787100.364590213</v>
      </c>
    </row>
    <row r="42" spans="1:14" ht="15.75" x14ac:dyDescent="0.25">
      <c r="A42" s="69">
        <v>2024</v>
      </c>
      <c r="B42" s="21">
        <f>(C42-C43)/C43</f>
        <v>0.3011250886798395</v>
      </c>
      <c r="C42" s="20">
        <f>SUM('FY24'!C8:C13,'FY25'!C2:C7)</f>
        <v>3398569585.2499995</v>
      </c>
      <c r="D42" s="20">
        <f>SUM('FY24'!D8:D13,'FY25'!D2:D7)</f>
        <v>-32995139.310000002</v>
      </c>
      <c r="E42" s="20">
        <f>SUM('FY24'!E8:E13,'FY25'!E2:E7)</f>
        <v>410467100.69957101</v>
      </c>
      <c r="F42" s="20">
        <f>SUM('FY24'!F8:F13,'FY25'!F2:F7)</f>
        <v>63963730.425935656</v>
      </c>
      <c r="G42" s="15">
        <f>E42/C42</f>
        <v>0.1207764297312091</v>
      </c>
      <c r="H42" s="21">
        <f>(E42-E43)/E43</f>
        <v>0.36825501093220325</v>
      </c>
      <c r="I42" s="20">
        <f>SUM('FY24'!I8:I13,'FY25'!I2:I7)</f>
        <v>14697885.890000001</v>
      </c>
      <c r="J42" s="20">
        <f>SUM('FY24'!J8:J13,'FY25'!J2:J7)</f>
        <v>38439244.869999997</v>
      </c>
      <c r="K42" s="20">
        <f>SUM('FY24'!K8:K13,'FY25'!K2:K7)</f>
        <v>27301633.57</v>
      </c>
      <c r="L42" s="20">
        <f>SUM('FY24'!L8:L13,'FY25'!L2:L7)</f>
        <v>5854311.4800000004</v>
      </c>
      <c r="M42" s="20">
        <f>SUM('FY24'!M8:M13,'FY25'!M2:M7)</f>
        <v>276028088.49000001</v>
      </c>
      <c r="N42" s="20">
        <f>SUM('FY24'!N8:N13,'FY25'!N2:N7)</f>
        <v>49415628.599570997</v>
      </c>
    </row>
    <row r="43" spans="1:14" ht="15.75" x14ac:dyDescent="0.25">
      <c r="A43" s="71">
        <v>2023</v>
      </c>
      <c r="B43" s="21">
        <f>(C43-C44)/C44</f>
        <v>0.33350685698401572</v>
      </c>
      <c r="C43" s="56">
        <f>SUM('FY23'!C8:C13,'FY24'!C2:C7)</f>
        <v>2612023713.0299978</v>
      </c>
      <c r="D43" s="56">
        <f>SUM('FY23'!D8:D13,'FY24'!D2:D7)</f>
        <v>-32588502.859999992</v>
      </c>
      <c r="E43" s="56">
        <f>SUM('FY23'!E8:E13,'FY24'!E2:E7)</f>
        <v>299993128.0499506</v>
      </c>
      <c r="F43" s="56">
        <f>SUM('FY23'!F8:F13,'FY24'!F2:F7)</f>
        <v>39899284.582992621</v>
      </c>
      <c r="G43" s="15">
        <f>E43/C43</f>
        <v>0.11485084402313975</v>
      </c>
      <c r="H43" s="21">
        <f>(E43-E44)/E44</f>
        <v>0.86979402604825495</v>
      </c>
      <c r="I43" s="56">
        <f>SUM('FY23'!I8:I13,'FY24'!I2:I7)</f>
        <v>15956115.418857558</v>
      </c>
      <c r="J43" s="56">
        <f>SUM('FY23'!J8:J13,'FY24'!J2:J7)</f>
        <v>30763853.980869789</v>
      </c>
      <c r="K43" s="56">
        <f>SUM('FY23'!K8:K13,'FY24'!K2:K7)</f>
        <v>31198409.747581936</v>
      </c>
      <c r="L43" s="56">
        <f>SUM('FY23'!L8:L13,'FY24'!L2:L7)</f>
        <v>4964948.869349869</v>
      </c>
      <c r="M43" s="56">
        <f>SUM('FY23'!M8:M13,'FY24'!M2:M7)</f>
        <v>200167622.72107685</v>
      </c>
      <c r="N43" s="56">
        <f>SUM('FY23'!N8:N13,'FY24'!N2:N7)</f>
        <v>21282585.062219992</v>
      </c>
    </row>
    <row r="44" spans="1:14" ht="15.75" x14ac:dyDescent="0.25">
      <c r="A44" s="69">
        <v>2022</v>
      </c>
      <c r="B44" s="21"/>
      <c r="C44" s="20">
        <f>SUM('FY22'!C8:C13,'FY23'!C2:C7)</f>
        <v>1958762866.01</v>
      </c>
      <c r="D44" s="20">
        <f>SUM('FY22'!D8:D13,'FY23'!D2:D7)</f>
        <v>-25248622.859999999</v>
      </c>
      <c r="E44" s="20">
        <f>SUM('FY22'!E8:E13,'FY23'!E2:E7)</f>
        <v>160441804.75000003</v>
      </c>
      <c r="F44" s="20">
        <f>SUM('FY22'!F8:F13,'FY23'!F2:F7)</f>
        <v>30772743.73</v>
      </c>
      <c r="G44" s="15">
        <f>E44/C44</f>
        <v>8.190976433855926E-2</v>
      </c>
      <c r="H44" s="21"/>
      <c r="I44" s="20">
        <f>SUM('FY22'!I8:I13,'FY23'!I2:I7)</f>
        <v>-42290592.810000002</v>
      </c>
      <c r="J44" s="20">
        <f>SUM('FY22'!J8:J13,'FY23'!J2:J7)</f>
        <v>21980677.400000002</v>
      </c>
      <c r="K44" s="20">
        <f>SUM('FY22'!K8:K13,'FY23'!K2:K7)</f>
        <v>30780095.68</v>
      </c>
      <c r="L44" s="20">
        <f>SUM('FY22'!L8:L13,'FY23'!L2:L7)</f>
        <v>3474854.4599999995</v>
      </c>
      <c r="M44" s="20">
        <f>SUM('FY22'!M8:M13,'FY23'!M2:M7)</f>
        <v>138188551.03999999</v>
      </c>
      <c r="N44" s="20">
        <f>SUM('FY22'!N8:N13,'FY23'!N2:N7)</f>
        <v>18311146.02</v>
      </c>
    </row>
    <row r="45" spans="1:14" ht="16.5" thickBot="1" x14ac:dyDescent="0.3">
      <c r="A45" s="69" t="s">
        <v>21</v>
      </c>
      <c r="B45" s="37"/>
      <c r="C45" s="44">
        <f>SUM(C41:C44)</f>
        <v>11939928297.709997</v>
      </c>
      <c r="D45" s="44">
        <f t="shared" ref="D45:F45" si="7">SUM(D41:D44)</f>
        <v>-126783156.40999998</v>
      </c>
      <c r="E45" s="44">
        <f t="shared" si="7"/>
        <v>1363211417.3995218</v>
      </c>
      <c r="F45" s="44">
        <f t="shared" si="7"/>
        <v>224489187.8767783</v>
      </c>
      <c r="G45" s="37"/>
      <c r="H45" s="37"/>
      <c r="I45" s="44">
        <f t="shared" ref="I45" si="8">SUM(I41:I44)</f>
        <v>4378740.9786378816</v>
      </c>
      <c r="J45" s="44">
        <f t="shared" ref="J45" si="9">SUM(J41:J44)</f>
        <v>133291720.55525233</v>
      </c>
      <c r="K45" s="44">
        <f t="shared" ref="K45" si="10">SUM(K41:K44)</f>
        <v>119040526.93901032</v>
      </c>
      <c r="L45" s="44">
        <f t="shared" ref="L45" si="11">SUM(L41:L44)</f>
        <v>20126523.240998399</v>
      </c>
      <c r="M45" s="44">
        <f t="shared" ref="M45" si="12">SUM(M41:M44)</f>
        <v>956058030.579234</v>
      </c>
      <c r="N45" s="44">
        <f t="shared" ref="N45" si="13">SUM(N41:N44)</f>
        <v>156796460.04638121</v>
      </c>
    </row>
    <row r="46" spans="1:14" ht="16.5" thickTop="1" x14ac:dyDescent="0.25">
      <c r="A46" s="7"/>
      <c r="C46" s="8"/>
      <c r="D46" s="8"/>
      <c r="F46" s="7"/>
      <c r="J46" s="6"/>
      <c r="K46" s="6"/>
      <c r="L46" s="6"/>
      <c r="M46" s="6"/>
      <c r="N46" s="6"/>
    </row>
    <row r="47" spans="1:14" ht="15" customHeight="1" x14ac:dyDescent="0.25">
      <c r="A47" s="76" t="s">
        <v>22</v>
      </c>
      <c r="B47" s="76"/>
      <c r="C47" s="76"/>
      <c r="D47" s="76"/>
      <c r="E47" s="76"/>
      <c r="F47" s="76"/>
      <c r="G47" s="76"/>
      <c r="I47" s="76" t="s">
        <v>23</v>
      </c>
      <c r="J47" s="76"/>
      <c r="K47" s="76"/>
      <c r="L47" s="76"/>
      <c r="M47" s="76"/>
      <c r="N47" s="76"/>
    </row>
    <row r="48" spans="1:14" x14ac:dyDescent="0.25">
      <c r="A48" s="76"/>
      <c r="B48" s="76"/>
      <c r="C48" s="76"/>
      <c r="D48" s="76"/>
      <c r="E48" s="76"/>
      <c r="F48" s="76"/>
      <c r="G48" s="76"/>
      <c r="I48" s="76"/>
      <c r="J48" s="76"/>
      <c r="K48" s="76"/>
      <c r="L48" s="76"/>
      <c r="M48" s="76"/>
      <c r="N48" s="76"/>
    </row>
    <row r="49" spans="1:14" x14ac:dyDescent="0.25">
      <c r="A49" s="5"/>
      <c r="B49" s="5"/>
      <c r="C49" s="5"/>
      <c r="D49" s="5"/>
      <c r="E49" s="5"/>
      <c r="F49" s="5"/>
      <c r="G49" s="5"/>
      <c r="I49" s="6"/>
      <c r="J49" s="6"/>
      <c r="K49" s="6"/>
      <c r="L49" s="6"/>
      <c r="M49" s="6"/>
      <c r="N49" s="6"/>
    </row>
    <row r="50" spans="1:14" x14ac:dyDescent="0.25">
      <c r="A50" s="5"/>
      <c r="B50" s="5"/>
      <c r="C50" s="5"/>
      <c r="D50" s="5"/>
      <c r="E50" s="5"/>
      <c r="F50" s="5"/>
      <c r="G50" s="5"/>
      <c r="M50" s="4"/>
    </row>
    <row r="51" spans="1:14" x14ac:dyDescent="0.25">
      <c r="A51" s="4"/>
      <c r="B51" s="4"/>
      <c r="C51" s="4"/>
      <c r="D51" s="4"/>
      <c r="E51" s="4"/>
      <c r="F51" s="4"/>
      <c r="G51" s="4"/>
      <c r="H51" s="4"/>
    </row>
  </sheetData>
  <mergeCells count="37">
    <mergeCell ref="H1:H2"/>
    <mergeCell ref="B1:B2"/>
    <mergeCell ref="C1:C2"/>
    <mergeCell ref="D1:D2"/>
    <mergeCell ref="E1:E2"/>
    <mergeCell ref="F1:F2"/>
    <mergeCell ref="G1:G2"/>
    <mergeCell ref="I1:N1"/>
    <mergeCell ref="C17:C18"/>
    <mergeCell ref="B17:B18"/>
    <mergeCell ref="E15:E16"/>
    <mergeCell ref="D15:D16"/>
    <mergeCell ref="N17:N18"/>
    <mergeCell ref="M17:M18"/>
    <mergeCell ref="L17:L18"/>
    <mergeCell ref="K17:K18"/>
    <mergeCell ref="J17:J18"/>
    <mergeCell ref="I17:I18"/>
    <mergeCell ref="H17:H18"/>
    <mergeCell ref="G17:G18"/>
    <mergeCell ref="F17:F18"/>
    <mergeCell ref="E17:E18"/>
    <mergeCell ref="D17:D18"/>
    <mergeCell ref="A47:G48"/>
    <mergeCell ref="B15:B16"/>
    <mergeCell ref="C15:C16"/>
    <mergeCell ref="N15:N16"/>
    <mergeCell ref="M15:M16"/>
    <mergeCell ref="L15:L16"/>
    <mergeCell ref="K15:K16"/>
    <mergeCell ref="I15:I16"/>
    <mergeCell ref="H15:H16"/>
    <mergeCell ref="G15:G16"/>
    <mergeCell ref="F15:F16"/>
    <mergeCell ref="J15:J16"/>
    <mergeCell ref="A19:K19"/>
    <mergeCell ref="I47:N48"/>
  </mergeCells>
  <conditionalFormatting sqref="B21:B32">
    <cfRule type="cellIs" dxfId="12" priority="5" operator="lessThan">
      <formula>0</formula>
    </cfRule>
  </conditionalFormatting>
  <conditionalFormatting sqref="B41:B44">
    <cfRule type="cellIs" dxfId="11" priority="3" operator="lessThan">
      <formula>0</formula>
    </cfRule>
  </conditionalFormatting>
  <conditionalFormatting sqref="G4:G18">
    <cfRule type="cellIs" dxfId="10" priority="6" operator="lessThan">
      <formula>0</formula>
    </cfRule>
  </conditionalFormatting>
  <conditionalFormatting sqref="G3:H3 B3:B16 H4:H16 B34:B37 H34:H37 G34:G39">
    <cfRule type="cellIs" dxfId="9" priority="7" operator="lessThan">
      <formula>0</formula>
    </cfRule>
  </conditionalFormatting>
  <conditionalFormatting sqref="G21:H32">
    <cfRule type="cellIs" dxfId="8" priority="4" operator="lessThan">
      <formula>0</formula>
    </cfRule>
  </conditionalFormatting>
  <conditionalFormatting sqref="G41:H44">
    <cfRule type="cellIs" dxfId="7" priority="1" operator="lessThan">
      <formula>0</formula>
    </cfRule>
  </conditionalFormatting>
  <printOptions horizontalCentered="1"/>
  <pageMargins left="0.25" right="0.25" top="0.75" bottom="0.5" header="0.3" footer="0.3"/>
  <pageSetup scale="60" orientation="landscape" horizontalDpi="300" verticalDpi="300" r:id="rId1"/>
  <headerFooter>
    <oddHeader>&amp;C&amp;"-,Bold"&amp;14Statewide Mobile Sports Book 
Net Proceeds</oddHeader>
    <oddFooter>&amp;C&amp;D&amp;RPrepared by LSP Gaming Audit</oddFooter>
  </headerFooter>
  <rowBreaks count="2" manualBreakCount="2">
    <brk id="19" max="16383" man="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5"/>
  <sheetViews>
    <sheetView workbookViewId="0">
      <selection activeCell="I10" sqref="I10"/>
    </sheetView>
  </sheetViews>
  <sheetFormatPr defaultRowHeight="15" x14ac:dyDescent="0.25"/>
  <cols>
    <col min="1" max="1" width="8" bestFit="1" customWidth="1"/>
    <col min="2" max="2" width="10.42578125" customWidth="1"/>
    <col min="3" max="6" width="16.7109375" customWidth="1"/>
    <col min="7" max="7" width="8" bestFit="1" customWidth="1"/>
    <col min="8" max="8" width="12.28515625" customWidth="1"/>
    <col min="9" max="14" width="15.7109375" customWidth="1"/>
  </cols>
  <sheetData>
    <row r="1" spans="1:14" ht="78.75" x14ac:dyDescent="0.25">
      <c r="A1" s="75"/>
      <c r="B1" s="75" t="s">
        <v>0</v>
      </c>
      <c r="C1" s="75" t="s">
        <v>1</v>
      </c>
      <c r="D1" s="75" t="s">
        <v>2</v>
      </c>
      <c r="E1" s="75" t="s">
        <v>3</v>
      </c>
      <c r="F1" s="75" t="s">
        <v>4</v>
      </c>
      <c r="G1" s="75" t="s">
        <v>5</v>
      </c>
      <c r="H1" s="75" t="s">
        <v>6</v>
      </c>
      <c r="I1" s="75" t="s">
        <v>8</v>
      </c>
      <c r="J1" s="75" t="s">
        <v>9</v>
      </c>
      <c r="K1" s="75" t="s">
        <v>10</v>
      </c>
      <c r="L1" s="75" t="s">
        <v>11</v>
      </c>
      <c r="M1" s="75" t="s">
        <v>12</v>
      </c>
      <c r="N1" s="75" t="s">
        <v>13</v>
      </c>
    </row>
    <row r="2" spans="1:14" ht="15.75" x14ac:dyDescent="0.25">
      <c r="A2" s="28">
        <v>45839</v>
      </c>
      <c r="B2" s="29">
        <f>(C2-'FY25'!C2)/'FY25'!C2</f>
        <v>0.23904148960880184</v>
      </c>
      <c r="C2" s="72">
        <v>213408817.68000001</v>
      </c>
      <c r="D2" s="72">
        <v>-1192315.2</v>
      </c>
      <c r="E2" s="72">
        <v>30130998.300000001</v>
      </c>
      <c r="F2" s="72">
        <v>4519649.7300000004</v>
      </c>
      <c r="G2" s="15">
        <f t="shared" ref="G2:G14" si="0">E2/C2</f>
        <v>0.14118909718707365</v>
      </c>
      <c r="H2" s="30">
        <f>(E2-'FY25'!E2)/'FY25'!E2</f>
        <v>0.3327272142167646</v>
      </c>
      <c r="I2" s="72">
        <v>3103542.49</v>
      </c>
      <c r="J2" s="72">
        <v>1258099.49</v>
      </c>
      <c r="K2" s="72">
        <v>580181.42000000004</v>
      </c>
      <c r="L2" s="72">
        <v>493769.29</v>
      </c>
      <c r="M2" s="72">
        <v>19676719.030000001</v>
      </c>
      <c r="N2" s="72">
        <v>5268070.87</v>
      </c>
    </row>
    <row r="3" spans="1:14" ht="15.75" x14ac:dyDescent="0.25">
      <c r="A3" s="28">
        <v>45870</v>
      </c>
      <c r="B3" s="29">
        <f>(C3-'FY25'!C3)/'FY25'!C3</f>
        <v>0.21466475750053415</v>
      </c>
      <c r="C3" s="73">
        <v>251770106.1800001</v>
      </c>
      <c r="D3" s="73">
        <v>-784678.72999999928</v>
      </c>
      <c r="E3" s="73">
        <v>30229019.990000155</v>
      </c>
      <c r="F3" s="74">
        <v>6499239.2978500333</v>
      </c>
      <c r="G3" s="15">
        <f t="shared" si="0"/>
        <v>0.12006596195494421</v>
      </c>
      <c r="H3" s="30">
        <f>(E3-'FY25'!E3)/'FY25'!E3</f>
        <v>0.34940064422904449</v>
      </c>
      <c r="I3" s="74">
        <v>2970211.7397803282</v>
      </c>
      <c r="J3" s="74">
        <v>1371611.0543825289</v>
      </c>
      <c r="K3" s="74">
        <v>344356.98142838536</v>
      </c>
      <c r="L3" s="74">
        <v>404275.76164853032</v>
      </c>
      <c r="M3" s="74">
        <v>19920907.388157275</v>
      </c>
      <c r="N3" s="74">
        <v>5467639.2045902265</v>
      </c>
    </row>
    <row r="4" spans="1:14" ht="15.75" x14ac:dyDescent="0.25">
      <c r="A4" s="28">
        <v>45901</v>
      </c>
      <c r="B4" s="29">
        <f>(C4-'FY25'!C4)/'FY25'!C4</f>
        <v>0.14901650141303038</v>
      </c>
      <c r="C4" s="72">
        <v>367719778.64999998</v>
      </c>
      <c r="D4" s="72">
        <v>-1159677.33</v>
      </c>
      <c r="E4" s="72">
        <v>44232689.490000002</v>
      </c>
      <c r="F4" s="72">
        <v>9510028.25</v>
      </c>
      <c r="G4" s="15">
        <f t="shared" si="0"/>
        <v>0.1202891224736138</v>
      </c>
      <c r="H4" s="30">
        <f>(E4-'FY25'!E4)/'FY25'!E4</f>
        <v>-7.1902865976745972E-2</v>
      </c>
      <c r="I4" s="72">
        <v>1895787.16</v>
      </c>
      <c r="J4" s="72">
        <v>1095137.69</v>
      </c>
      <c r="K4" s="72">
        <v>6217176.6900000004</v>
      </c>
      <c r="L4" s="72">
        <v>337691.99</v>
      </c>
      <c r="M4" s="72">
        <v>25381855.140000001</v>
      </c>
      <c r="N4" s="72">
        <v>9905822.0800000001</v>
      </c>
    </row>
    <row r="5" spans="1:14" ht="15.75" x14ac:dyDescent="0.25">
      <c r="A5" s="28">
        <v>45931</v>
      </c>
      <c r="B5" s="29">
        <f>(C5-'FY25'!C5)/'FY25'!C5</f>
        <v>0.16995042077497616</v>
      </c>
      <c r="C5" s="72">
        <v>430838919.13999999</v>
      </c>
      <c r="D5" s="72">
        <v>-1293131.94</v>
      </c>
      <c r="E5" s="72">
        <v>47864056.950000003</v>
      </c>
      <c r="F5" s="72">
        <v>10290772.24</v>
      </c>
      <c r="G5" s="15">
        <f t="shared" si="0"/>
        <v>0.11109501677690056</v>
      </c>
      <c r="H5" s="30">
        <f>(E5-'FY25'!E5)/'FY25'!E5</f>
        <v>0.15349871734705361</v>
      </c>
      <c r="I5" s="72">
        <v>1623861.7</v>
      </c>
      <c r="J5" s="72">
        <v>2465677.7200000002</v>
      </c>
      <c r="K5" s="72">
        <v>7423281.71</v>
      </c>
      <c r="L5" s="72">
        <v>435632.35</v>
      </c>
      <c r="M5" s="72">
        <v>30813107.239999998</v>
      </c>
      <c r="N5" s="72">
        <v>5728267.5</v>
      </c>
    </row>
    <row r="6" spans="1:14" ht="15.75" x14ac:dyDescent="0.25">
      <c r="A6" s="28">
        <v>45962</v>
      </c>
      <c r="B6" s="29">
        <f>(C6-'FY25'!C6)/'FY25'!C6</f>
        <v>8.8804910944347074E-2</v>
      </c>
      <c r="C6" s="72">
        <v>414649231.98000002</v>
      </c>
      <c r="D6" s="72">
        <v>-1032330.77</v>
      </c>
      <c r="E6" s="72">
        <v>60190699.789999999</v>
      </c>
      <c r="F6" s="72">
        <v>12941000.449999999</v>
      </c>
      <c r="G6" s="15">
        <f t="shared" si="0"/>
        <v>0.1451605239990007</v>
      </c>
      <c r="H6" s="30">
        <f>(E6-'FY25'!E6)/'FY25'!E6</f>
        <v>0.14962721005456917</v>
      </c>
      <c r="I6" s="72">
        <v>-546710.67000000004</v>
      </c>
      <c r="J6" s="72">
        <v>3651972.91</v>
      </c>
      <c r="K6" s="72">
        <v>5174871.0999999996</v>
      </c>
      <c r="L6" s="72">
        <v>506088.61</v>
      </c>
      <c r="M6" s="72">
        <v>47243092.140000001</v>
      </c>
      <c r="N6" s="72">
        <v>4637359.87</v>
      </c>
    </row>
    <row r="7" spans="1:14" ht="15.75" x14ac:dyDescent="0.25">
      <c r="A7" s="28">
        <v>45992</v>
      </c>
      <c r="B7" s="29">
        <f>(C7-'FY25'!C7)/'FY25'!C7</f>
        <v>3.0473063161314803E-2</v>
      </c>
      <c r="C7" s="72">
        <v>373352043.27999997</v>
      </c>
      <c r="D7" s="72">
        <v>-1955039.23</v>
      </c>
      <c r="E7" s="72">
        <v>57712404.479999997</v>
      </c>
      <c r="F7" s="72">
        <v>12408166.960000001</v>
      </c>
      <c r="G7" s="15">
        <f t="shared" si="0"/>
        <v>0.15457905084161511</v>
      </c>
      <c r="H7" s="30">
        <f>(E7-'FY25'!E7)/'FY25'!E7</f>
        <v>0.6496135624093371</v>
      </c>
      <c r="I7" s="72">
        <v>6398.08</v>
      </c>
      <c r="J7" s="72">
        <v>3997063.75</v>
      </c>
      <c r="K7" s="72">
        <v>6859732.7599999998</v>
      </c>
      <c r="L7" s="72">
        <v>219336.13</v>
      </c>
      <c r="M7" s="72">
        <v>42539638.640000001</v>
      </c>
      <c r="N7" s="72">
        <v>4353470.8499999996</v>
      </c>
    </row>
    <row r="8" spans="1:14" ht="15.75" x14ac:dyDescent="0.25">
      <c r="A8" s="28">
        <v>46023</v>
      </c>
      <c r="B8" s="29">
        <f>(C8-'FY25'!C8)/'FY25'!C8</f>
        <v>-1</v>
      </c>
      <c r="C8" s="33"/>
      <c r="D8" s="33"/>
      <c r="E8" s="33"/>
      <c r="F8" s="20"/>
      <c r="G8" s="15" t="e">
        <f t="shared" si="0"/>
        <v>#DIV/0!</v>
      </c>
      <c r="H8" s="30">
        <f>(E8-'FY25'!E8)/'FY25'!E8</f>
        <v>-1</v>
      </c>
      <c r="I8" s="20"/>
      <c r="J8" s="20"/>
      <c r="K8" s="20"/>
      <c r="L8" s="20"/>
      <c r="M8" s="20"/>
      <c r="N8" s="20"/>
    </row>
    <row r="9" spans="1:14" ht="15.75" x14ac:dyDescent="0.25">
      <c r="A9" s="28">
        <v>46054</v>
      </c>
      <c r="B9" s="29">
        <f>(C9-'FY25'!C9)/'FY25'!C9</f>
        <v>-1</v>
      </c>
      <c r="C9" s="33"/>
      <c r="D9" s="33"/>
      <c r="E9" s="33"/>
      <c r="F9" s="20"/>
      <c r="G9" s="15" t="e">
        <f t="shared" si="0"/>
        <v>#DIV/0!</v>
      </c>
      <c r="H9" s="30">
        <f>(E9-'FY25'!E9)/'FY25'!E9</f>
        <v>-1</v>
      </c>
      <c r="I9" s="34"/>
      <c r="J9" s="31"/>
      <c r="K9" s="31"/>
      <c r="L9" s="31"/>
      <c r="M9" s="31"/>
      <c r="N9" s="31"/>
    </row>
    <row r="10" spans="1:14" ht="15.75" x14ac:dyDescent="0.25">
      <c r="A10" s="28">
        <v>46082</v>
      </c>
      <c r="B10" s="29">
        <f>(C10-'FY25'!C10)/'FY25'!C10</f>
        <v>-1</v>
      </c>
      <c r="C10" s="33"/>
      <c r="D10" s="33"/>
      <c r="E10" s="33"/>
      <c r="F10" s="20"/>
      <c r="G10" s="15" t="e">
        <f t="shared" si="0"/>
        <v>#DIV/0!</v>
      </c>
      <c r="H10" s="30">
        <f>(E10-'FY25'!E10)/'FY25'!E10</f>
        <v>-1</v>
      </c>
      <c r="I10" s="31"/>
      <c r="J10" s="31"/>
      <c r="K10" s="31"/>
      <c r="L10" s="31"/>
      <c r="M10" s="31"/>
      <c r="N10" s="31"/>
    </row>
    <row r="11" spans="1:14" ht="15.75" x14ac:dyDescent="0.25">
      <c r="A11" s="28">
        <v>46113</v>
      </c>
      <c r="B11" s="29">
        <f>(C11-'FY25'!C11)/'FY25'!C11</f>
        <v>-1</v>
      </c>
      <c r="C11" s="33"/>
      <c r="D11" s="33"/>
      <c r="E11" s="33"/>
      <c r="F11" s="20"/>
      <c r="G11" s="15" t="e">
        <f t="shared" si="0"/>
        <v>#DIV/0!</v>
      </c>
      <c r="H11" s="30">
        <f>(E11-'FY25'!E11)/'FY25'!E11</f>
        <v>-1</v>
      </c>
      <c r="I11" s="32"/>
      <c r="J11" s="32"/>
      <c r="K11" s="32"/>
      <c r="L11" s="32"/>
      <c r="M11" s="32"/>
      <c r="N11" s="32"/>
    </row>
    <row r="12" spans="1:14" ht="15.75" x14ac:dyDescent="0.25">
      <c r="A12" s="28">
        <v>46143</v>
      </c>
      <c r="B12" s="29">
        <f>(C12-'FY25'!C12)/'FY25'!C12</f>
        <v>-1</v>
      </c>
      <c r="C12" s="33"/>
      <c r="D12" s="33"/>
      <c r="E12" s="33"/>
      <c r="F12" s="20"/>
      <c r="G12" s="15" t="e">
        <f t="shared" si="0"/>
        <v>#DIV/0!</v>
      </c>
      <c r="H12" s="30">
        <f>(E12-'FY25'!E12)/'FY25'!E12</f>
        <v>-1</v>
      </c>
      <c r="I12" s="20"/>
      <c r="J12" s="20"/>
      <c r="K12" s="20"/>
      <c r="L12" s="20"/>
      <c r="M12" s="20"/>
      <c r="N12" s="20"/>
    </row>
    <row r="13" spans="1:14" ht="15.75" x14ac:dyDescent="0.25">
      <c r="A13" s="28">
        <v>46174</v>
      </c>
      <c r="B13" s="29">
        <f>(C13-'FY25'!C13)/'FY25'!C13</f>
        <v>-1</v>
      </c>
      <c r="C13" s="33"/>
      <c r="D13" s="33"/>
      <c r="E13" s="33"/>
      <c r="F13" s="20"/>
      <c r="G13" s="15" t="e">
        <f t="shared" si="0"/>
        <v>#DIV/0!</v>
      </c>
      <c r="H13" s="30">
        <f>(E13-'FY25'!E13)/'FY25'!E13</f>
        <v>-1</v>
      </c>
      <c r="I13" s="20"/>
      <c r="J13" s="20"/>
      <c r="K13" s="20"/>
      <c r="L13" s="20"/>
      <c r="M13" s="20"/>
      <c r="N13" s="20"/>
    </row>
    <row r="14" spans="1:14" ht="16.5" thickBot="1" x14ac:dyDescent="0.3">
      <c r="A14" t="s">
        <v>16</v>
      </c>
      <c r="B14" s="41">
        <f>(C14-'FY25'!C14)/'FY25'!C14</f>
        <v>-0.44990212972237786</v>
      </c>
      <c r="C14" s="38">
        <f>SUM(C2:C13)</f>
        <v>2051738896.9100001</v>
      </c>
      <c r="D14" s="38">
        <f t="shared" ref="D14:F14" si="1">SUM(D2:D13)</f>
        <v>-7417173.1999999993</v>
      </c>
      <c r="E14" s="38">
        <f t="shared" si="1"/>
        <v>270359869.00000012</v>
      </c>
      <c r="F14" s="38">
        <f t="shared" si="1"/>
        <v>56168856.92785003</v>
      </c>
      <c r="G14" s="39">
        <f t="shared" si="0"/>
        <v>0.1317710891026011</v>
      </c>
      <c r="H14" s="40">
        <f>(E14-'FY25'!E14)/'FY25'!E14</f>
        <v>-0.39033467075969591</v>
      </c>
      <c r="I14" s="38">
        <f t="shared" ref="I14" si="2">SUM(I2:I13)</f>
        <v>9053090.4997803289</v>
      </c>
      <c r="J14" s="38">
        <f t="shared" ref="J14" si="3">SUM(J2:J13)</f>
        <v>13839562.61438253</v>
      </c>
      <c r="K14" s="38">
        <f t="shared" ref="K14" si="4">SUM(K2:K13)</f>
        <v>26599600.661428384</v>
      </c>
      <c r="L14" s="38">
        <f t="shared" ref="L14" si="5">SUM(L2:L13)</f>
        <v>2396794.1316485303</v>
      </c>
      <c r="M14" s="38">
        <f t="shared" ref="M14" si="6">SUM(M2:M13)</f>
        <v>185575319.57815725</v>
      </c>
      <c r="N14" s="38">
        <f t="shared" ref="N14" si="7">SUM(N2:N13)</f>
        <v>35360630.374590226</v>
      </c>
    </row>
    <row r="15" spans="1:14" ht="15.75" thickTop="1" x14ac:dyDescent="0.25"/>
  </sheetData>
  <conditionalFormatting sqref="B2:B14">
    <cfRule type="cellIs" dxfId="6" priority="2" operator="lessThan">
      <formula>0</formula>
    </cfRule>
  </conditionalFormatting>
  <conditionalFormatting sqref="G2:H14">
    <cfRule type="cellIs" dxfId="5" priority="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
  <sheetViews>
    <sheetView workbookViewId="0">
      <selection activeCell="H18" sqref="H18"/>
    </sheetView>
  </sheetViews>
  <sheetFormatPr defaultRowHeight="15" x14ac:dyDescent="0.25"/>
  <cols>
    <col min="1" max="1" width="8" bestFit="1" customWidth="1"/>
    <col min="2" max="2" width="10.85546875" customWidth="1"/>
    <col min="3" max="6" width="16.7109375" customWidth="1"/>
    <col min="7" max="7" width="8" bestFit="1" customWidth="1"/>
    <col min="8" max="8" width="10" bestFit="1" customWidth="1"/>
    <col min="9" max="14" width="15.7109375" customWidth="1"/>
  </cols>
  <sheetData>
    <row r="1" spans="1:14" ht="78.75" x14ac:dyDescent="0.25">
      <c r="B1" s="75" t="s">
        <v>0</v>
      </c>
      <c r="C1" s="75" t="s">
        <v>1</v>
      </c>
      <c r="D1" s="75" t="s">
        <v>2</v>
      </c>
      <c r="E1" s="75" t="s">
        <v>3</v>
      </c>
      <c r="F1" s="75" t="s">
        <v>4</v>
      </c>
      <c r="G1" s="75" t="s">
        <v>5</v>
      </c>
      <c r="H1" s="75" t="s">
        <v>6</v>
      </c>
      <c r="I1" s="75" t="s">
        <v>8</v>
      </c>
      <c r="J1" s="75" t="s">
        <v>9</v>
      </c>
      <c r="K1" s="75" t="s">
        <v>10</v>
      </c>
      <c r="L1" s="75" t="s">
        <v>11</v>
      </c>
      <c r="M1" s="75" t="s">
        <v>12</v>
      </c>
      <c r="N1" s="75" t="s">
        <v>13</v>
      </c>
    </row>
    <row r="2" spans="1:14" ht="15.75" x14ac:dyDescent="0.25">
      <c r="A2" s="42">
        <v>45474</v>
      </c>
      <c r="B2" s="29">
        <f>(C2-'FY24'!C2)/'FY24'!C2</f>
        <v>0.40577576500984369</v>
      </c>
      <c r="C2" s="23">
        <v>172237023.10999998</v>
      </c>
      <c r="D2" s="23">
        <v>-1004151.5800000001</v>
      </c>
      <c r="E2" s="23">
        <v>22608526.32</v>
      </c>
      <c r="F2" s="20">
        <v>3359949.6299999994</v>
      </c>
      <c r="G2" s="15">
        <f t="shared" ref="G2:G14" si="0">E2/C2</f>
        <v>0.13126403320127611</v>
      </c>
      <c r="H2" s="30">
        <f>(E2-'FY24'!E2)/'FY24'!E2</f>
        <v>0.43851478180707021</v>
      </c>
      <c r="I2" s="20">
        <v>2581502.9899999998</v>
      </c>
      <c r="J2" s="20">
        <v>1621800.16</v>
      </c>
      <c r="K2" s="20">
        <v>279093.42</v>
      </c>
      <c r="L2" s="20">
        <v>545226.57000000007</v>
      </c>
      <c r="M2" s="20">
        <v>14726161.57</v>
      </c>
      <c r="N2" s="20">
        <v>3056139.5000000005</v>
      </c>
    </row>
    <row r="3" spans="1:14" ht="15.75" x14ac:dyDescent="0.25">
      <c r="A3" s="42">
        <v>45505</v>
      </c>
      <c r="B3" s="29">
        <f>(C3-'FY24'!C3)/'FY24'!C3</f>
        <v>0.49276372039575211</v>
      </c>
      <c r="C3" s="23">
        <v>207275385.76000002</v>
      </c>
      <c r="D3" s="23">
        <v>-1490400.45</v>
      </c>
      <c r="E3" s="23">
        <v>22401812.330000002</v>
      </c>
      <c r="F3" s="20">
        <v>3365495.6</v>
      </c>
      <c r="G3" s="15">
        <f t="shared" si="0"/>
        <v>0.10807753292973536</v>
      </c>
      <c r="H3" s="30">
        <f>(E3-'FY24'!E3)/'FY24'!E3</f>
        <v>0.48543853588728114</v>
      </c>
      <c r="I3" s="20">
        <v>2074788.12</v>
      </c>
      <c r="J3" s="20">
        <v>618119.59</v>
      </c>
      <c r="K3" s="20">
        <v>1984164.1</v>
      </c>
      <c r="L3" s="20">
        <v>492205.51999999996</v>
      </c>
      <c r="M3" s="20">
        <v>12808123.800000003</v>
      </c>
      <c r="N3" s="20">
        <v>4639683.8899999997</v>
      </c>
    </row>
    <row r="4" spans="1:14" ht="15.75" x14ac:dyDescent="0.25">
      <c r="A4" s="42">
        <v>45536</v>
      </c>
      <c r="B4" s="29">
        <f>(C4-'FY24'!C4)/'FY24'!C4</f>
        <v>0.28613187857662248</v>
      </c>
      <c r="C4" s="23">
        <v>320030024.11000001</v>
      </c>
      <c r="D4" s="23">
        <v>-2659813.13</v>
      </c>
      <c r="E4" s="23">
        <v>47659547.550000004</v>
      </c>
      <c r="F4" s="20">
        <v>7112214.9500000002</v>
      </c>
      <c r="G4" s="15">
        <f t="shared" si="0"/>
        <v>0.1489221134252659</v>
      </c>
      <c r="H4" s="30">
        <f>(E4-'FY24'!E4)/'FY24'!E4</f>
        <v>0.31582669583005052</v>
      </c>
      <c r="I4" s="20">
        <v>2365314.8299999996</v>
      </c>
      <c r="J4" s="20">
        <v>596000.06000000006</v>
      </c>
      <c r="K4" s="20">
        <v>3442591.7700000005</v>
      </c>
      <c r="L4" s="20">
        <v>461193.48000000004</v>
      </c>
      <c r="M4" s="20">
        <v>31518485.520000003</v>
      </c>
      <c r="N4" s="20">
        <v>9641900.4299999997</v>
      </c>
    </row>
    <row r="5" spans="1:14" ht="15.75" x14ac:dyDescent="0.25">
      <c r="A5" s="42">
        <v>45566</v>
      </c>
      <c r="B5" s="29">
        <f>(C5-'FY24'!C5)/'FY24'!C5</f>
        <v>0.33314407053809331</v>
      </c>
      <c r="C5" s="23">
        <v>368253997.34000003</v>
      </c>
      <c r="D5" s="23">
        <v>-1256043.94</v>
      </c>
      <c r="E5" s="23">
        <v>41494677.219999999</v>
      </c>
      <c r="F5" s="20">
        <v>6108757.7200000007</v>
      </c>
      <c r="G5" s="15">
        <f t="shared" si="0"/>
        <v>0.11267950251654421</v>
      </c>
      <c r="H5" s="30">
        <f>(E5-'FY24'!E5)/'FY24'!E5</f>
        <v>5.5853280648066189E-2</v>
      </c>
      <c r="I5" s="20">
        <v>1644465.2600000002</v>
      </c>
      <c r="J5" s="20">
        <v>2001694.5499999998</v>
      </c>
      <c r="K5" s="20">
        <v>7178856.6299999999</v>
      </c>
      <c r="L5" s="20">
        <v>303652.18</v>
      </c>
      <c r="M5" s="20">
        <v>23358925.079999998</v>
      </c>
      <c r="N5" s="20">
        <v>7332143.75</v>
      </c>
    </row>
    <row r="6" spans="1:14" ht="15.75" x14ac:dyDescent="0.25">
      <c r="A6" s="42">
        <v>45597</v>
      </c>
      <c r="B6" s="29">
        <f>(C6-'FY24'!C6)/'FY24'!C6</f>
        <v>0.17926067319608646</v>
      </c>
      <c r="C6" s="23">
        <v>380829685.66000003</v>
      </c>
      <c r="D6" s="23">
        <v>-1799912.05</v>
      </c>
      <c r="E6" s="23">
        <v>52356711.170000002</v>
      </c>
      <c r="F6" s="20">
        <v>7819630.2400000002</v>
      </c>
      <c r="G6" s="15">
        <f t="shared" si="0"/>
        <v>0.13748064591987563</v>
      </c>
      <c r="H6" s="30">
        <f>(E6-'FY24'!E6)/'FY24'!E6</f>
        <v>1.874465354779032</v>
      </c>
      <c r="I6" s="20">
        <v>-537167.91</v>
      </c>
      <c r="J6" s="20">
        <v>3585424.3899999997</v>
      </c>
      <c r="K6" s="20">
        <v>7694590.8999999994</v>
      </c>
      <c r="L6" s="20">
        <v>595631.49</v>
      </c>
      <c r="M6" s="20">
        <v>35999606.949999996</v>
      </c>
      <c r="N6" s="20">
        <v>5205478.8899999997</v>
      </c>
    </row>
    <row r="7" spans="1:14" ht="15.75" x14ac:dyDescent="0.25">
      <c r="A7" s="42">
        <v>45627</v>
      </c>
      <c r="B7" s="29">
        <f>(C7-'FY24'!C7)/'FY24'!C7</f>
        <v>5.03956226641546E-2</v>
      </c>
      <c r="C7" s="23">
        <v>362311307.90999997</v>
      </c>
      <c r="D7" s="23">
        <v>-568427.83000000007</v>
      </c>
      <c r="E7" s="23">
        <v>34985408.580000006</v>
      </c>
      <c r="F7" s="20">
        <v>6388880.8599999994</v>
      </c>
      <c r="G7" s="15">
        <f t="shared" si="0"/>
        <v>9.6561735215536154E-2</v>
      </c>
      <c r="H7" s="30">
        <f>(E7-'FY24'!E7)/'FY24'!E7</f>
        <v>-0.31967292329867864</v>
      </c>
      <c r="I7" s="20">
        <v>9954.64</v>
      </c>
      <c r="J7" s="20">
        <v>4947130.6399999997</v>
      </c>
      <c r="K7" s="20">
        <v>3535172.5100000002</v>
      </c>
      <c r="L7" s="20">
        <v>440395.13</v>
      </c>
      <c r="M7" s="20">
        <v>22198763.340000004</v>
      </c>
      <c r="N7" s="20">
        <v>3853992.3200000003</v>
      </c>
    </row>
    <row r="8" spans="1:14" ht="15.75" x14ac:dyDescent="0.25">
      <c r="A8" s="42">
        <v>45658</v>
      </c>
      <c r="B8" s="29">
        <f>(C8-'FY24'!C8)/'FY24'!C8</f>
        <v>0.13287618624987224</v>
      </c>
      <c r="C8" s="23">
        <v>360078061.44999999</v>
      </c>
      <c r="D8" s="23">
        <v>-12696113.630000001</v>
      </c>
      <c r="E8" s="23">
        <v>39227117.310000002</v>
      </c>
      <c r="F8" s="20">
        <v>5884067.6000000006</v>
      </c>
      <c r="G8" s="15">
        <f t="shared" si="0"/>
        <v>0.10894059235943492</v>
      </c>
      <c r="H8" s="30">
        <f>(E8-'FY24'!E8)/'FY24'!E8</f>
        <v>9.6629249188753125E-2</v>
      </c>
      <c r="I8" s="20">
        <v>42231.43</v>
      </c>
      <c r="J8" s="20">
        <v>3677992.66</v>
      </c>
      <c r="K8" s="20">
        <v>3672521.2</v>
      </c>
      <c r="L8" s="20">
        <v>351330.58999999997</v>
      </c>
      <c r="M8" s="20">
        <v>30146886.939999998</v>
      </c>
      <c r="N8" s="20">
        <v>5304914.4000000004</v>
      </c>
    </row>
    <row r="9" spans="1:14" ht="15.75" x14ac:dyDescent="0.25">
      <c r="A9" s="42">
        <v>45689</v>
      </c>
      <c r="B9" s="29">
        <f>(C9-'FY24'!C9)/'FY24'!C9</f>
        <v>0.40559062463857704</v>
      </c>
      <c r="C9" s="23">
        <v>355711471.95000005</v>
      </c>
      <c r="D9" s="23">
        <v>-6240532.04</v>
      </c>
      <c r="E9" s="23">
        <v>45058126.950000003</v>
      </c>
      <c r="F9" s="20">
        <v>6893235.3100000005</v>
      </c>
      <c r="G9" s="15">
        <f t="shared" si="0"/>
        <v>0.12667043517880558</v>
      </c>
      <c r="H9" s="30">
        <f>(E9-'FY24'!E9)/'FY24'!E9</f>
        <v>0.74274010440249383</v>
      </c>
      <c r="I9" s="34">
        <v>119028.25</v>
      </c>
      <c r="J9" s="31">
        <v>9361905.1899999995</v>
      </c>
      <c r="K9" s="31">
        <v>-1223644.1599999997</v>
      </c>
      <c r="L9" s="31">
        <v>752133.16000000015</v>
      </c>
      <c r="M9" s="31">
        <v>29951354.379999999</v>
      </c>
      <c r="N9" s="31">
        <v>7958878.2599999998</v>
      </c>
    </row>
    <row r="10" spans="1:14" ht="15.75" x14ac:dyDescent="0.25">
      <c r="A10" s="42">
        <v>45717</v>
      </c>
      <c r="B10" s="29">
        <f>(C10-'FY24'!C10)/'FY24'!C10</f>
        <v>0.1313515972291254</v>
      </c>
      <c r="C10" s="23">
        <v>361329554.76999998</v>
      </c>
      <c r="D10" s="23">
        <v>-3963727.23</v>
      </c>
      <c r="E10" s="23">
        <v>26445949.219999999</v>
      </c>
      <c r="F10" s="20">
        <v>4101408.6500000004</v>
      </c>
      <c r="G10" s="15">
        <f t="shared" si="0"/>
        <v>7.319066174045423E-2</v>
      </c>
      <c r="H10" s="30">
        <f>(E10-'FY24'!E10)/'FY24'!E10</f>
        <v>-0.21246452050708423</v>
      </c>
      <c r="I10" s="31">
        <v>236836.80000000005</v>
      </c>
      <c r="J10" s="31">
        <v>6313072.0199999996</v>
      </c>
      <c r="K10" s="31">
        <v>116834.16999999998</v>
      </c>
      <c r="L10" s="31">
        <v>440409.91000000003</v>
      </c>
      <c r="M10" s="31">
        <v>15758593.469999999</v>
      </c>
      <c r="N10" s="31">
        <v>4894147.72</v>
      </c>
    </row>
    <row r="11" spans="1:14" ht="15.75" x14ac:dyDescent="0.25">
      <c r="A11" s="42">
        <v>45748</v>
      </c>
      <c r="B11" s="29">
        <f>(C11-'FY24'!C11)/'FY24'!C11</f>
        <v>0.23865168887490254</v>
      </c>
      <c r="C11" s="23">
        <v>326070615.44</v>
      </c>
      <c r="D11" s="23">
        <v>-2205842.7600000002</v>
      </c>
      <c r="E11" s="23">
        <v>37268409.989999995</v>
      </c>
      <c r="F11" s="20">
        <v>5716452.9100000001</v>
      </c>
      <c r="G11" s="15">
        <f t="shared" si="0"/>
        <v>0.11429551828738069</v>
      </c>
      <c r="H11" s="30">
        <f>(E11-'FY24'!E11)/'FY24'!E11</f>
        <v>-5.7029968132830938E-3</v>
      </c>
      <c r="I11" s="32">
        <v>2858336.48</v>
      </c>
      <c r="J11" s="32">
        <v>3167392.57</v>
      </c>
      <c r="K11" s="32">
        <v>143871.88</v>
      </c>
      <c r="L11" s="32">
        <v>787555.16999999993</v>
      </c>
      <c r="M11" s="32">
        <v>25285186.34</v>
      </c>
      <c r="N11" s="32">
        <v>5435627.6299999999</v>
      </c>
    </row>
    <row r="12" spans="1:14" ht="15.75" x14ac:dyDescent="0.25">
      <c r="A12" s="42">
        <v>45778</v>
      </c>
      <c r="B12" s="29">
        <f>(C12-'FY24'!C12)/'FY24'!C12</f>
        <v>0.19232050422558181</v>
      </c>
      <c r="C12" s="23">
        <v>284092998.27999997</v>
      </c>
      <c r="D12" s="23">
        <v>-1894215.9899999998</v>
      </c>
      <c r="E12" s="23">
        <v>43223848.519999996</v>
      </c>
      <c r="F12" s="20">
        <v>6480498.2999999989</v>
      </c>
      <c r="G12" s="15">
        <f t="shared" si="0"/>
        <v>0.15214682791090434</v>
      </c>
      <c r="H12" s="30">
        <f>(E12-'FY24'!E12)/'FY24'!E12</f>
        <v>0.3786948854585131</v>
      </c>
      <c r="I12" s="20">
        <v>2711906.8200000003</v>
      </c>
      <c r="J12" s="20">
        <v>3520178.13</v>
      </c>
      <c r="K12" s="20">
        <v>188380.01</v>
      </c>
      <c r="L12" s="20">
        <v>578454.9</v>
      </c>
      <c r="M12" s="20">
        <v>32424600.550000004</v>
      </c>
      <c r="N12" s="20">
        <v>4234089.29</v>
      </c>
    </row>
    <row r="13" spans="1:14" ht="15.75" x14ac:dyDescent="0.25">
      <c r="A13" s="42">
        <v>45809</v>
      </c>
      <c r="B13" s="29">
        <f>(C13-'FY24'!C13)/'FY24'!C13</f>
        <v>0.18243652327850515</v>
      </c>
      <c r="C13" s="23">
        <v>231550534.62000006</v>
      </c>
      <c r="D13" s="23">
        <v>-1533286.5299999998</v>
      </c>
      <c r="E13" s="23">
        <v>30726062.91</v>
      </c>
      <c r="F13" s="20">
        <v>4608909.4400000004</v>
      </c>
      <c r="G13" s="15">
        <f t="shared" si="0"/>
        <v>0.13269700698564507</v>
      </c>
      <c r="H13" s="30">
        <f>(E13-'FY24'!E13)/'FY24'!E13</f>
        <v>0.23294184738396412</v>
      </c>
      <c r="I13" s="20">
        <v>993902.2</v>
      </c>
      <c r="J13" s="20">
        <v>2227841.12</v>
      </c>
      <c r="K13" s="20">
        <v>262824.18000000005</v>
      </c>
      <c r="L13" s="20">
        <v>525730.57000000007</v>
      </c>
      <c r="M13" s="20">
        <v>22531827.07</v>
      </c>
      <c r="N13" s="20">
        <v>4598812.6900000004</v>
      </c>
    </row>
    <row r="14" spans="1:14" ht="16.5" thickBot="1" x14ac:dyDescent="0.3">
      <c r="B14" s="43">
        <f>(C14-'FY24'!C14)/'FY24'!C14</f>
        <v>0.22611760201064543</v>
      </c>
      <c r="C14" s="44">
        <f>SUM(C2:C13)</f>
        <v>3729770660.3999996</v>
      </c>
      <c r="D14" s="44">
        <f t="shared" ref="D14:N14" si="1">SUM(D2:D13)</f>
        <v>-37312467.160000004</v>
      </c>
      <c r="E14" s="44">
        <f t="shared" si="1"/>
        <v>443456198.07000011</v>
      </c>
      <c r="F14" s="44">
        <f t="shared" si="1"/>
        <v>67839501.209999993</v>
      </c>
      <c r="G14" s="45">
        <f t="shared" si="0"/>
        <v>0.11889637150570583</v>
      </c>
      <c r="H14" s="46">
        <f>(E14-'FY24'!E14)/'FY24'!E14</f>
        <v>0.21522602111675759</v>
      </c>
      <c r="I14" s="44">
        <f t="shared" si="1"/>
        <v>15101099.909999998</v>
      </c>
      <c r="J14" s="44">
        <f t="shared" si="1"/>
        <v>41638551.079999998</v>
      </c>
      <c r="K14" s="44">
        <f t="shared" si="1"/>
        <v>27275256.610000003</v>
      </c>
      <c r="L14" s="44">
        <f t="shared" si="1"/>
        <v>6273918.6700000009</v>
      </c>
      <c r="M14" s="44">
        <f t="shared" si="1"/>
        <v>296708515.00999999</v>
      </c>
      <c r="N14" s="44">
        <f t="shared" si="1"/>
        <v>66155808.769999996</v>
      </c>
    </row>
    <row r="15" spans="1:14" ht="15.75" thickTop="1" x14ac:dyDescent="0.25"/>
  </sheetData>
  <conditionalFormatting sqref="B2:B14">
    <cfRule type="cellIs" dxfId="4" priority="2" operator="lessThan">
      <formula>0</formula>
    </cfRule>
  </conditionalFormatting>
  <conditionalFormatting sqref="G2:H14">
    <cfRule type="cellIs" dxfId="3"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5"/>
  <sheetViews>
    <sheetView workbookViewId="0">
      <selection activeCell="B2" sqref="B2"/>
    </sheetView>
  </sheetViews>
  <sheetFormatPr defaultColWidth="9.28515625" defaultRowHeight="15" x14ac:dyDescent="0.25"/>
  <cols>
    <col min="2" max="2" width="11" customWidth="1"/>
    <col min="3" max="6" width="16.7109375" customWidth="1"/>
    <col min="7" max="7" width="8" bestFit="1" customWidth="1"/>
    <col min="8" max="8" width="11.85546875" customWidth="1"/>
    <col min="9" max="14" width="15.7109375" customWidth="1"/>
  </cols>
  <sheetData>
    <row r="1" spans="1:14" ht="78.75" x14ac:dyDescent="0.25">
      <c r="B1" s="75" t="s">
        <v>0</v>
      </c>
      <c r="C1" s="75" t="s">
        <v>1</v>
      </c>
      <c r="D1" s="75" t="s">
        <v>2</v>
      </c>
      <c r="E1" s="75" t="s">
        <v>3</v>
      </c>
      <c r="F1" s="75" t="s">
        <v>4</v>
      </c>
      <c r="G1" s="75" t="s">
        <v>5</v>
      </c>
      <c r="H1" s="75" t="s">
        <v>6</v>
      </c>
      <c r="I1" s="75" t="s">
        <v>8</v>
      </c>
      <c r="J1" s="75" t="s">
        <v>9</v>
      </c>
      <c r="K1" s="75" t="s">
        <v>10</v>
      </c>
      <c r="L1" s="75" t="s">
        <v>11</v>
      </c>
      <c r="M1" s="75" t="s">
        <v>12</v>
      </c>
      <c r="N1" s="75" t="s">
        <v>13</v>
      </c>
    </row>
    <row r="2" spans="1:14" ht="15.75" x14ac:dyDescent="0.25">
      <c r="A2" s="36">
        <v>45108</v>
      </c>
      <c r="B2" s="15">
        <f>(C2-'FY23'!C2)/'FY23'!C2</f>
        <v>0.18558358851688145</v>
      </c>
      <c r="C2" s="23">
        <v>122520979.09000012</v>
      </c>
      <c r="D2" s="24">
        <v>-685801.77000000014</v>
      </c>
      <c r="E2" s="23">
        <v>15716575.600008117</v>
      </c>
      <c r="F2" s="23">
        <v>2010892.5180011999</v>
      </c>
      <c r="G2" s="15">
        <f t="shared" ref="G2:G14" si="0">E2/C2</f>
        <v>0.12827660794698031</v>
      </c>
      <c r="H2" s="47">
        <f>(E2-'FY23'!E2)/'FY23'!E2</f>
        <v>-0.18293479600725626</v>
      </c>
      <c r="I2" s="25">
        <v>2794933.4561125743</v>
      </c>
      <c r="J2" s="25">
        <v>634631.58582449169</v>
      </c>
      <c r="K2" s="25">
        <v>445162.22075979825</v>
      </c>
      <c r="L2" s="25">
        <v>665206.83271572064</v>
      </c>
      <c r="M2" s="25">
        <v>9726198.5578459688</v>
      </c>
      <c r="N2" s="25">
        <v>1523725.8067494053</v>
      </c>
    </row>
    <row r="3" spans="1:14" ht="15.75" x14ac:dyDescent="0.25">
      <c r="A3" s="36">
        <v>45139</v>
      </c>
      <c r="B3" s="15">
        <f>(C3-'FY23'!C3)/'FY23'!C3</f>
        <v>0.23919344505233955</v>
      </c>
      <c r="C3" s="23">
        <v>138853445.40999997</v>
      </c>
      <c r="D3" s="24">
        <v>-1131832.1600000001</v>
      </c>
      <c r="E3" s="23">
        <v>15080941.94999389</v>
      </c>
      <c r="F3" s="23">
        <v>1920084.6179991006</v>
      </c>
      <c r="G3" s="15">
        <f t="shared" si="0"/>
        <v>0.10861049868416005</v>
      </c>
      <c r="H3" s="47">
        <f>(E3-'FY23'!E3)/'FY23'!E3</f>
        <v>1.0490108502320423</v>
      </c>
      <c r="I3" s="25">
        <v>1321486.4371314375</v>
      </c>
      <c r="J3" s="25">
        <v>879883.45749332523</v>
      </c>
      <c r="K3" s="25">
        <v>2485062.3429245218</v>
      </c>
      <c r="L3" s="25">
        <v>532139.45647698559</v>
      </c>
      <c r="M3" s="25">
        <v>8448971.7319706194</v>
      </c>
      <c r="N3" s="25">
        <v>1516740.5139970863</v>
      </c>
    </row>
    <row r="4" spans="1:14" ht="15.75" x14ac:dyDescent="0.25">
      <c r="A4" s="36">
        <v>45170</v>
      </c>
      <c r="B4" s="15">
        <f>(C4-'FY23'!C4)/'FY23'!C4</f>
        <v>0.44429832788766055</v>
      </c>
      <c r="C4" s="23">
        <v>248831421.90999967</v>
      </c>
      <c r="D4" s="24">
        <v>-1324483.4000000001</v>
      </c>
      <c r="E4" s="23">
        <v>36220231.509997889</v>
      </c>
      <c r="F4" s="23">
        <v>4745999.9624998495</v>
      </c>
      <c r="G4" s="15">
        <f t="shared" si="0"/>
        <v>0.1455613251412374</v>
      </c>
      <c r="H4" s="47">
        <f>(E4-'FY23'!E4)/'FY23'!E4</f>
        <v>0.26600590638235466</v>
      </c>
      <c r="I4" s="25">
        <v>6539109.8884594524</v>
      </c>
      <c r="J4" s="25">
        <v>118218.46769648482</v>
      </c>
      <c r="K4" s="25">
        <v>7307883.9128413564</v>
      </c>
      <c r="L4" s="25">
        <v>252479.96421232814</v>
      </c>
      <c r="M4" s="25">
        <v>19837372.520647001</v>
      </c>
      <c r="N4" s="25">
        <v>2449076.4761424237</v>
      </c>
    </row>
    <row r="5" spans="1:14" ht="15.75" x14ac:dyDescent="0.25">
      <c r="A5" s="36">
        <v>45200</v>
      </c>
      <c r="B5" s="15">
        <f>(C5-'FY23'!C5)/'FY23'!C5</f>
        <v>0.26108904081441997</v>
      </c>
      <c r="C5" s="23">
        <v>276229708.00999975</v>
      </c>
      <c r="D5" s="24">
        <v>-875981.03000000038</v>
      </c>
      <c r="E5" s="23">
        <v>39299662.160003155</v>
      </c>
      <c r="F5" s="23">
        <v>4977826.9530005995</v>
      </c>
      <c r="G5" s="15">
        <f t="shared" si="0"/>
        <v>0.14227167107811761</v>
      </c>
      <c r="H5" s="47">
        <f>(E5-'FY23'!E5)/'FY23'!E5</f>
        <v>0.49247430697551881</v>
      </c>
      <c r="I5" s="25">
        <v>3347151.5933529888</v>
      </c>
      <c r="J5" s="25">
        <v>2061708.901853621</v>
      </c>
      <c r="K5" s="25">
        <v>7309542.6667071134</v>
      </c>
      <c r="L5" s="25">
        <v>175769.29665236149</v>
      </c>
      <c r="M5" s="25">
        <v>24960233.222990718</v>
      </c>
      <c r="N5" s="25">
        <v>1625874.0784472534</v>
      </c>
    </row>
    <row r="6" spans="1:14" ht="15.75" x14ac:dyDescent="0.25">
      <c r="A6" s="36">
        <v>45231</v>
      </c>
      <c r="B6" s="15">
        <f>(C6-'FY23'!C6)/'FY23'!C6</f>
        <v>0.38183140295012363</v>
      </c>
      <c r="C6" s="23">
        <v>322939358.79999959</v>
      </c>
      <c r="D6" s="24">
        <v>-9842742.9399999995</v>
      </c>
      <c r="E6" s="23">
        <v>18214417.189948983</v>
      </c>
      <c r="F6" s="23">
        <v>3086447.9684925061</v>
      </c>
      <c r="G6" s="15">
        <f t="shared" si="0"/>
        <v>5.6401973601580724E-2</v>
      </c>
      <c r="H6" s="47">
        <f>(E6-'FY23'!E6)/'FY23'!E6</f>
        <v>-1.6687081791708296</v>
      </c>
      <c r="I6" s="25">
        <v>-975634.22167814837</v>
      </c>
      <c r="J6" s="25">
        <v>4006332.6937515019</v>
      </c>
      <c r="K6" s="26">
        <v>4467445.0199669246</v>
      </c>
      <c r="L6" s="25">
        <v>641341.81682011695</v>
      </c>
      <c r="M6" s="25">
        <v>12518395.714272443</v>
      </c>
      <c r="N6" s="25">
        <v>1420186.7468171336</v>
      </c>
    </row>
    <row r="7" spans="1:14" ht="15.75" x14ac:dyDescent="0.25">
      <c r="A7" s="36">
        <v>45261</v>
      </c>
      <c r="B7" s="15">
        <f>(C7-'FY23'!C7)/'FY23'!C7</f>
        <v>0.57716750309792386</v>
      </c>
      <c r="C7" s="23">
        <v>344928425.1499995</v>
      </c>
      <c r="D7" s="24">
        <v>-681308.8199999939</v>
      </c>
      <c r="E7" s="23">
        <v>51424395.379987754</v>
      </c>
      <c r="F7" s="23">
        <v>7183032.0769975791</v>
      </c>
      <c r="G7" s="15">
        <f t="shared" si="0"/>
        <v>0.14908714860952604</v>
      </c>
      <c r="H7" s="47">
        <f>(E7-'FY23'!E7)/'FY23'!E7</f>
        <v>0.66399034485528841</v>
      </c>
      <c r="I7" s="25">
        <v>17048.309135747404</v>
      </c>
      <c r="J7" s="25">
        <v>4468036.1361340648</v>
      </c>
      <c r="K7" s="25">
        <v>4937515.787713483</v>
      </c>
      <c r="L7" s="25">
        <v>542356.67190952552</v>
      </c>
      <c r="M7" s="25">
        <v>40260906.670243233</v>
      </c>
      <c r="N7" s="25">
        <v>1034146.8048529926</v>
      </c>
    </row>
    <row r="8" spans="1:14" ht="15.75" x14ac:dyDescent="0.25">
      <c r="A8" s="36">
        <v>45292</v>
      </c>
      <c r="B8" s="15">
        <f>(C8-'FY23'!C8)/'FY23'!C8</f>
        <v>0.29607967330709994</v>
      </c>
      <c r="C8" s="23">
        <v>317844143.80000001</v>
      </c>
      <c r="D8" s="24">
        <v>-13786733.74</v>
      </c>
      <c r="E8" s="23">
        <v>35770628.349571027</v>
      </c>
      <c r="F8" s="23">
        <v>5341122.7759356555</v>
      </c>
      <c r="G8" s="15">
        <f t="shared" si="0"/>
        <v>0.1125414107742042</v>
      </c>
      <c r="H8" s="47">
        <f>(E8-'FY23'!E8)/'FY23'!E8</f>
        <v>0.61260070119262988</v>
      </c>
      <c r="I8" s="25">
        <v>5153.6299999999992</v>
      </c>
      <c r="J8" s="25">
        <v>2466484.81</v>
      </c>
      <c r="K8" s="25">
        <v>4344823.29</v>
      </c>
      <c r="L8" s="25">
        <v>195276.04</v>
      </c>
      <c r="M8" s="25">
        <v>28905447.219999999</v>
      </c>
      <c r="N8" s="25">
        <v>784507.88957099628</v>
      </c>
    </row>
    <row r="9" spans="1:14" ht="15.75" x14ac:dyDescent="0.25">
      <c r="A9" s="36">
        <v>45323</v>
      </c>
      <c r="B9" s="15">
        <f>(C9-'FY23'!C9)/'FY23'!C9</f>
        <v>0.44003215755406633</v>
      </c>
      <c r="C9" s="23">
        <v>253069041.37999997</v>
      </c>
      <c r="D9" s="24">
        <v>-4619569.28</v>
      </c>
      <c r="E9" s="23">
        <v>25854759.889999997</v>
      </c>
      <c r="F9" s="23">
        <v>3859246.7800000003</v>
      </c>
      <c r="G9" s="15">
        <f t="shared" si="0"/>
        <v>0.10216484698804923</v>
      </c>
      <c r="H9" s="47">
        <f>(E9-'FY23'!E9)/'FY23'!E9</f>
        <v>0.43730129205038903</v>
      </c>
      <c r="I9" s="55">
        <v>63475.590000000004</v>
      </c>
      <c r="J9" s="25">
        <v>4402098.34</v>
      </c>
      <c r="K9" s="25">
        <v>-1704067.3699999999</v>
      </c>
      <c r="L9" s="25">
        <v>436994.14</v>
      </c>
      <c r="M9" s="25">
        <v>19968882.550000004</v>
      </c>
      <c r="N9" s="25">
        <v>2080157.1800000002</v>
      </c>
    </row>
    <row r="10" spans="1:14" ht="15.75" x14ac:dyDescent="0.25">
      <c r="A10" s="36">
        <v>45352</v>
      </c>
      <c r="B10" s="15">
        <f>(C10-'FY23'!C10)/'FY23'!C10</f>
        <v>0.43141513089558703</v>
      </c>
      <c r="C10" s="23">
        <v>319378657.93000001</v>
      </c>
      <c r="D10" s="24">
        <v>-2014614.0099999998</v>
      </c>
      <c r="E10" s="23">
        <v>33580644.82</v>
      </c>
      <c r="F10" s="23">
        <v>5243894.9799999995</v>
      </c>
      <c r="G10" s="15">
        <f t="shared" si="0"/>
        <v>0.10514367189607284</v>
      </c>
      <c r="H10" s="47">
        <f>(E10-'FY23'!E10)/'FY23'!E10</f>
        <v>0.27165795870563536</v>
      </c>
      <c r="I10" s="25">
        <v>442012.19999999995</v>
      </c>
      <c r="J10" s="25">
        <v>7260911.3900000006</v>
      </c>
      <c r="K10" s="25">
        <v>157443.72999999998</v>
      </c>
      <c r="L10" s="25">
        <v>496933.95</v>
      </c>
      <c r="M10" s="25">
        <v>22780056.670000002</v>
      </c>
      <c r="N10" s="25">
        <v>3167286.34</v>
      </c>
    </row>
    <row r="11" spans="1:14" ht="15.75" x14ac:dyDescent="0.25">
      <c r="A11" s="36">
        <v>45383</v>
      </c>
      <c r="B11" s="15">
        <f>(C11-'FY23'!C11)/'FY23'!C11</f>
        <v>0.38495937137984759</v>
      </c>
      <c r="C11" s="23">
        <v>263246414.12</v>
      </c>
      <c r="D11" s="24">
        <v>-1642109.5000000002</v>
      </c>
      <c r="E11" s="23">
        <v>37482170.689999998</v>
      </c>
      <c r="F11" s="23">
        <v>6107287.5500000007</v>
      </c>
      <c r="G11" s="15">
        <f t="shared" si="0"/>
        <v>0.14238435427619492</v>
      </c>
      <c r="H11" s="47">
        <f>(E11-'FY23'!E11)/'FY23'!E11</f>
        <v>0.83004934170297751</v>
      </c>
      <c r="I11" s="25">
        <v>2020856.55</v>
      </c>
      <c r="J11" s="25">
        <v>5800471.8300000001</v>
      </c>
      <c r="K11" s="25">
        <v>30364.189999999995</v>
      </c>
      <c r="L11" s="25">
        <v>657464.06999999995</v>
      </c>
      <c r="M11" s="25">
        <v>26866904.120000005</v>
      </c>
      <c r="N11" s="25">
        <v>464997.63</v>
      </c>
    </row>
    <row r="12" spans="1:14" ht="15.75" x14ac:dyDescent="0.25">
      <c r="A12" s="36">
        <v>45413</v>
      </c>
      <c r="B12" s="15">
        <f>(C12-'FY23'!C12)/'FY23'!C12</f>
        <v>0.33983802369619787</v>
      </c>
      <c r="C12" s="23">
        <v>238268986.62999997</v>
      </c>
      <c r="D12" s="24">
        <v>-1177898.95</v>
      </c>
      <c r="E12" s="23">
        <v>31351279.370000001</v>
      </c>
      <c r="F12" s="23">
        <v>5523167.4300000006</v>
      </c>
      <c r="G12" s="15">
        <f t="shared" si="0"/>
        <v>0.13157935413006294</v>
      </c>
      <c r="H12" s="47">
        <f>(E12-'FY23'!E12)/'FY23'!E12</f>
        <v>0.22365635273764967</v>
      </c>
      <c r="I12" s="25">
        <v>1821620.6900000002</v>
      </c>
      <c r="J12" s="25">
        <v>2186388.5</v>
      </c>
      <c r="K12" s="25">
        <v>168900.14</v>
      </c>
      <c r="L12" s="25">
        <v>643511.68000000005</v>
      </c>
      <c r="M12" s="25">
        <v>21340451.429999996</v>
      </c>
      <c r="N12" s="25">
        <v>5550854.3099999996</v>
      </c>
    </row>
    <row r="13" spans="1:14" ht="15.75" x14ac:dyDescent="0.25">
      <c r="A13" s="36">
        <v>45444</v>
      </c>
      <c r="B13" s="15">
        <f>(C13-'FY23'!C13)/'FY23'!C13</f>
        <v>0.343875195598072</v>
      </c>
      <c r="C13" s="23">
        <v>195824917.49999997</v>
      </c>
      <c r="D13" s="24">
        <v>-975464.85</v>
      </c>
      <c r="E13" s="23">
        <v>24920934.41</v>
      </c>
      <c r="F13" s="23">
        <v>3734081.91</v>
      </c>
      <c r="G13" s="15">
        <f t="shared" si="0"/>
        <v>0.1272613042719653</v>
      </c>
      <c r="H13" s="47">
        <f>(E13-'FY23'!E13)/'FY23'!E13</f>
        <v>1.1943088531924213</v>
      </c>
      <c r="I13" s="25">
        <v>2205909.2999999998</v>
      </c>
      <c r="J13" s="25">
        <v>2952720.6100000003</v>
      </c>
      <c r="K13" s="25">
        <v>189700.26</v>
      </c>
      <c r="L13" s="25">
        <v>585827.23</v>
      </c>
      <c r="M13" s="25">
        <v>15556280.24</v>
      </c>
      <c r="N13" s="25">
        <v>3638486.4699999997</v>
      </c>
    </row>
    <row r="14" spans="1:14" ht="16.5" thickBot="1" x14ac:dyDescent="0.3">
      <c r="B14" s="45">
        <f>(C14-'FY23'!C14)/'FY23'!C14</f>
        <v>0.37219121053193738</v>
      </c>
      <c r="C14" s="44">
        <f>SUM(C2:C13)</f>
        <v>3041935499.7299981</v>
      </c>
      <c r="D14" s="44">
        <f t="shared" ref="D14:N14" si="1">SUM(D2:D13)</f>
        <v>-38758540.450000003</v>
      </c>
      <c r="E14" s="44">
        <f t="shared" si="1"/>
        <v>364916641.31951082</v>
      </c>
      <c r="F14" s="44">
        <f t="shared" si="1"/>
        <v>53733085.522926494</v>
      </c>
      <c r="G14" s="45">
        <f t="shared" si="0"/>
        <v>0.11996199174897061</v>
      </c>
      <c r="H14" s="48">
        <f>(E14-'FY23'!E14)/'FY23'!E14</f>
        <v>0.74400836831804062</v>
      </c>
      <c r="I14" s="44">
        <f t="shared" si="1"/>
        <v>19603123.422514055</v>
      </c>
      <c r="J14" s="44">
        <f t="shared" si="1"/>
        <v>37237886.722753488</v>
      </c>
      <c r="K14" s="44">
        <f t="shared" si="1"/>
        <v>30139776.1909132</v>
      </c>
      <c r="L14" s="44">
        <f t="shared" si="1"/>
        <v>5825301.1487870384</v>
      </c>
      <c r="M14" s="44">
        <f t="shared" si="1"/>
        <v>251170100.64797002</v>
      </c>
      <c r="N14" s="44">
        <f t="shared" si="1"/>
        <v>25256040.246577289</v>
      </c>
    </row>
    <row r="15" spans="1:14" ht="15.75" thickTop="1" x14ac:dyDescent="0.25"/>
  </sheetData>
  <conditionalFormatting sqref="G2:H14">
    <cfRule type="cellIs" dxfId="2"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5"/>
  <sheetViews>
    <sheetView workbookViewId="0">
      <selection activeCell="B2" sqref="B2:B13"/>
    </sheetView>
  </sheetViews>
  <sheetFormatPr defaultRowHeight="15" x14ac:dyDescent="0.25"/>
  <cols>
    <col min="2" max="2" width="12.42578125" customWidth="1"/>
    <col min="3" max="6" width="16.7109375" customWidth="1"/>
    <col min="8" max="8" width="12.7109375" customWidth="1"/>
    <col min="9" max="14" width="15.7109375" customWidth="1"/>
  </cols>
  <sheetData>
    <row r="1" spans="1:14" ht="63" x14ac:dyDescent="0.25">
      <c r="B1" s="75" t="s">
        <v>0</v>
      </c>
      <c r="C1" s="75" t="s">
        <v>1</v>
      </c>
      <c r="D1" s="75" t="s">
        <v>2</v>
      </c>
      <c r="E1" s="75" t="s">
        <v>3</v>
      </c>
      <c r="F1" s="75" t="s">
        <v>4</v>
      </c>
      <c r="G1" s="75" t="s">
        <v>5</v>
      </c>
      <c r="H1" s="75" t="s">
        <v>6</v>
      </c>
      <c r="I1" s="75" t="s">
        <v>8</v>
      </c>
      <c r="J1" s="75" t="s">
        <v>9</v>
      </c>
      <c r="K1" s="75" t="s">
        <v>10</v>
      </c>
      <c r="L1" s="75" t="s">
        <v>11</v>
      </c>
      <c r="M1" s="75" t="s">
        <v>12</v>
      </c>
      <c r="N1" s="75" t="s">
        <v>13</v>
      </c>
    </row>
    <row r="2" spans="1:14" ht="15.75" x14ac:dyDescent="0.25">
      <c r="A2" s="42">
        <v>44743</v>
      </c>
      <c r="B2" s="15" t="e">
        <f>(C2-'FY22'!C2)/'FY22'!C2</f>
        <v>#DIV/0!</v>
      </c>
      <c r="C2" s="23">
        <v>103342337.28999999</v>
      </c>
      <c r="D2" s="24">
        <v>-131610.85999999999</v>
      </c>
      <c r="E2" s="23">
        <v>19235399.48</v>
      </c>
      <c r="F2" s="23">
        <v>2312928.6</v>
      </c>
      <c r="G2" s="15">
        <f t="shared" ref="G2:G14" si="0">E2/C2</f>
        <v>0.1861328085315265</v>
      </c>
      <c r="H2" s="47" t="e">
        <f>(E2-'FY22'!E2)/'FY22'!E2</f>
        <v>#DIV/0!</v>
      </c>
      <c r="I2" s="25">
        <v>5110534.96</v>
      </c>
      <c r="J2" s="25">
        <v>507373.57000000007</v>
      </c>
      <c r="K2" s="25">
        <v>362775.03</v>
      </c>
      <c r="L2" s="25">
        <v>451863.90000000008</v>
      </c>
      <c r="M2" s="25">
        <v>11890886.949999999</v>
      </c>
      <c r="N2" s="25">
        <v>911965.07</v>
      </c>
    </row>
    <row r="3" spans="1:14" ht="15.75" x14ac:dyDescent="0.25">
      <c r="A3" s="42">
        <v>44774</v>
      </c>
      <c r="B3" s="15" t="e">
        <f>(C3-'FY22'!C3)/'FY22'!C3</f>
        <v>#DIV/0!</v>
      </c>
      <c r="C3" s="23">
        <v>112051468.60999998</v>
      </c>
      <c r="D3" s="24">
        <v>-122343.05</v>
      </c>
      <c r="E3" s="23">
        <v>7360108.3900000006</v>
      </c>
      <c r="F3" s="23">
        <v>1562442.92</v>
      </c>
      <c r="G3" s="15">
        <f t="shared" si="0"/>
        <v>6.5685068489527598E-2</v>
      </c>
      <c r="H3" s="47" t="e">
        <f>(E3-'FY22'!E3)/'FY22'!E3</f>
        <v>#DIV/0!</v>
      </c>
      <c r="I3" s="25">
        <v>1579261.04</v>
      </c>
      <c r="J3" s="25">
        <v>435579.78</v>
      </c>
      <c r="K3" s="25">
        <v>2821948</v>
      </c>
      <c r="L3" s="25">
        <v>290877.72000000003</v>
      </c>
      <c r="M3" s="25">
        <v>1004924.75</v>
      </c>
      <c r="N3" s="25">
        <v>1227517.1000000001</v>
      </c>
    </row>
    <row r="4" spans="1:14" ht="15.75" x14ac:dyDescent="0.25">
      <c r="A4" s="42">
        <v>44805</v>
      </c>
      <c r="B4" s="15" t="e">
        <f>(C4-'FY22'!C4)/'FY22'!C4</f>
        <v>#DIV/0!</v>
      </c>
      <c r="C4" s="23">
        <v>172285335.44999999</v>
      </c>
      <c r="D4" s="24">
        <v>-368436.16</v>
      </c>
      <c r="E4" s="23">
        <v>28609844.02</v>
      </c>
      <c r="F4" s="23">
        <v>3590378.0199999996</v>
      </c>
      <c r="G4" s="15">
        <f t="shared" si="0"/>
        <v>0.16606081965869371</v>
      </c>
      <c r="H4" s="47" t="e">
        <f>(E4-'FY22'!E4)/'FY22'!E4</f>
        <v>#DIV/0!</v>
      </c>
      <c r="I4" s="25">
        <v>1194442.72</v>
      </c>
      <c r="J4" s="25">
        <v>260115.17</v>
      </c>
      <c r="K4" s="25">
        <v>6271387.2599999998</v>
      </c>
      <c r="L4" s="25">
        <v>189617.01</v>
      </c>
      <c r="M4" s="25">
        <v>16275452.529999999</v>
      </c>
      <c r="N4" s="25">
        <v>4418829.34</v>
      </c>
    </row>
    <row r="5" spans="1:14" ht="15.75" x14ac:dyDescent="0.25">
      <c r="A5" s="42">
        <v>44835</v>
      </c>
      <c r="B5" s="15" t="e">
        <f>(C5-'FY22'!C5)/'FY22'!C5</f>
        <v>#DIV/0!</v>
      </c>
      <c r="C5" s="23">
        <v>219040606.22999999</v>
      </c>
      <c r="D5" s="24">
        <v>-450440.07000000007</v>
      </c>
      <c r="E5" s="23">
        <v>26331885.230000004</v>
      </c>
      <c r="F5" s="23">
        <v>3894853.32</v>
      </c>
      <c r="G5" s="15">
        <f t="shared" si="0"/>
        <v>0.12021462907361861</v>
      </c>
      <c r="H5" s="47" t="e">
        <f>(E5-'FY22'!E5)/'FY22'!E5</f>
        <v>#DIV/0!</v>
      </c>
      <c r="I5" s="25">
        <v>906173.41000000015</v>
      </c>
      <c r="J5" s="25">
        <v>1325734.81</v>
      </c>
      <c r="K5" s="25">
        <v>2599425.02</v>
      </c>
      <c r="L5" s="25">
        <v>154552.30000000002</v>
      </c>
      <c r="M5" s="25">
        <v>19668271.549999997</v>
      </c>
      <c r="N5" s="25">
        <v>1677728.1400000001</v>
      </c>
    </row>
    <row r="6" spans="1:14" ht="15.75" x14ac:dyDescent="0.25">
      <c r="A6" s="42">
        <v>44866</v>
      </c>
      <c r="B6" s="15" t="e">
        <f>(C6-'FY22'!C6)/'FY22'!C6</f>
        <v>#DIV/0!</v>
      </c>
      <c r="C6" s="23">
        <v>233703878.86000004</v>
      </c>
      <c r="D6" s="24">
        <v>-299204.54000000004</v>
      </c>
      <c r="E6" s="23">
        <v>-27238215.050000001</v>
      </c>
      <c r="F6" s="23">
        <v>4019295.1199999996</v>
      </c>
      <c r="G6" s="15">
        <f t="shared" si="0"/>
        <v>-0.11655011967652026</v>
      </c>
      <c r="H6" s="47" t="e">
        <f>(E6-'FY22'!E6)/'FY22'!E6</f>
        <v>#DIV/0!</v>
      </c>
      <c r="I6" s="25">
        <v>-59305650.689999998</v>
      </c>
      <c r="J6" s="25">
        <v>6132605.1300000008</v>
      </c>
      <c r="K6" s="26">
        <v>2713527.7199999997</v>
      </c>
      <c r="L6" s="25">
        <v>943289.17999999993</v>
      </c>
      <c r="M6" s="25">
        <v>20999068.490000002</v>
      </c>
      <c r="N6" s="25">
        <v>1278945.1200000001</v>
      </c>
    </row>
    <row r="7" spans="1:14" ht="15.75" x14ac:dyDescent="0.25">
      <c r="A7" s="42">
        <v>44896</v>
      </c>
      <c r="B7" s="15" t="e">
        <f>(C7-'FY22'!C7)/'FY22'!C7</f>
        <v>#DIV/0!</v>
      </c>
      <c r="C7" s="23">
        <v>218701199.76000002</v>
      </c>
      <c r="D7" s="24">
        <v>-262036.41</v>
      </c>
      <c r="E7" s="23">
        <v>30904263.079999998</v>
      </c>
      <c r="F7" s="23">
        <v>3749720.0399999996</v>
      </c>
      <c r="G7" s="15">
        <f t="shared" si="0"/>
        <v>0.14130815520863146</v>
      </c>
      <c r="H7" s="47" t="e">
        <f>(E7-'FY22'!E7)/'FY22'!E7</f>
        <v>#DIV/0!</v>
      </c>
      <c r="I7" s="25">
        <v>12776.23</v>
      </c>
      <c r="J7" s="25">
        <v>2861051.2800000003</v>
      </c>
      <c r="K7" s="25">
        <v>7205023.5499999998</v>
      </c>
      <c r="L7" s="25">
        <v>66871.429999999993</v>
      </c>
      <c r="M7" s="25">
        <v>20172804.129999999</v>
      </c>
      <c r="N7" s="25">
        <v>585736.47</v>
      </c>
    </row>
    <row r="8" spans="1:14" ht="15.75" x14ac:dyDescent="0.25">
      <c r="A8" s="42">
        <v>44927</v>
      </c>
      <c r="B8" s="15">
        <f>(C8-'FY22'!C8)/'FY22'!C8</f>
        <v>5.0612150529917717</v>
      </c>
      <c r="C8" s="23">
        <v>245235034.80999994</v>
      </c>
      <c r="D8" s="24">
        <v>-7724837.5899999999</v>
      </c>
      <c r="E8" s="23">
        <v>22181950.139991984</v>
      </c>
      <c r="F8" s="23">
        <v>2725592.2714987886</v>
      </c>
      <c r="G8" s="15">
        <f t="shared" si="0"/>
        <v>9.0451799259342491E-2</v>
      </c>
      <c r="H8" s="47">
        <f>(E8-'FY22'!E8)/'FY22'!E8</f>
        <v>-3.4674996862131358</v>
      </c>
      <c r="I8" s="25">
        <v>25561.93942405592</v>
      </c>
      <c r="J8" s="25">
        <v>3086590.4702001056</v>
      </c>
      <c r="K8" s="25">
        <v>4654719.157159199</v>
      </c>
      <c r="L8" s="25">
        <v>358263.6270713252</v>
      </c>
      <c r="M8" s="25">
        <v>12731924.660504164</v>
      </c>
      <c r="N8" s="25">
        <v>1324890.2856331607</v>
      </c>
    </row>
    <row r="9" spans="1:14" ht="15.75" x14ac:dyDescent="0.25">
      <c r="A9" s="42">
        <v>44958</v>
      </c>
      <c r="B9" s="15">
        <f>(C9-'FY22'!C9)/'FY22'!C9</f>
        <v>-0.16717581781021995</v>
      </c>
      <c r="C9" s="23">
        <v>175738465.31999993</v>
      </c>
      <c r="D9" s="24">
        <v>-4050531.1800000006</v>
      </c>
      <c r="E9" s="23">
        <v>17988406.489996795</v>
      </c>
      <c r="F9" s="23">
        <v>2364253.3374995515</v>
      </c>
      <c r="G9" s="15">
        <f t="shared" si="0"/>
        <v>0.10235895970322681</v>
      </c>
      <c r="H9" s="47">
        <f>(E9-'FY22'!E9)/'FY22'!E9</f>
        <v>1.668499785670103E-2</v>
      </c>
      <c r="I9" s="26">
        <v>86968.482881414559</v>
      </c>
      <c r="J9" s="25">
        <v>3451527.9330027928</v>
      </c>
      <c r="K9" s="25">
        <v>-1101820.7223094483</v>
      </c>
      <c r="L9" s="25">
        <v>171981.70833785314</v>
      </c>
      <c r="M9" s="25">
        <v>13204779.872918064</v>
      </c>
      <c r="N9" s="25">
        <v>2174969.2151663392</v>
      </c>
    </row>
    <row r="10" spans="1:14" ht="15.75" x14ac:dyDescent="0.25">
      <c r="A10" s="42">
        <v>44986</v>
      </c>
      <c r="B10" s="15">
        <f>(C10-'FY22'!C10)/'FY22'!C10</f>
        <v>8.4448619186791293E-2</v>
      </c>
      <c r="C10" s="23">
        <v>223120917.91999978</v>
      </c>
      <c r="D10" s="24">
        <v>-2552059.7300000004</v>
      </c>
      <c r="E10" s="23">
        <v>26406978.850020535</v>
      </c>
      <c r="F10" s="23">
        <v>3282262.2420031521</v>
      </c>
      <c r="G10" s="15">
        <f t="shared" si="0"/>
        <v>0.11835277075853902</v>
      </c>
      <c r="H10" s="47">
        <f>(E10-'FY22'!E10)/'FY22'!E10</f>
        <v>-9.4913685169174034E-2</v>
      </c>
      <c r="I10" s="25">
        <v>483451.08805459755</v>
      </c>
      <c r="J10" s="25">
        <v>5967442.3476890186</v>
      </c>
      <c r="K10" s="25">
        <v>97783.561388989197</v>
      </c>
      <c r="L10" s="25">
        <v>589765.12524182117</v>
      </c>
      <c r="M10" s="25">
        <v>17802369.906175479</v>
      </c>
      <c r="N10" s="25">
        <v>1466166.821471093</v>
      </c>
    </row>
    <row r="11" spans="1:14" ht="15.75" x14ac:dyDescent="0.25">
      <c r="A11" s="42">
        <v>45017</v>
      </c>
      <c r="B11" s="15">
        <f>(C11-'FY22'!C11)/'FY22'!C11</f>
        <v>2.1662838380175291E-2</v>
      </c>
      <c r="C11" s="23">
        <v>190075188.88999987</v>
      </c>
      <c r="D11" s="24">
        <v>-1238874.7600000005</v>
      </c>
      <c r="E11" s="23">
        <v>20481508.250001855</v>
      </c>
      <c r="F11" s="23">
        <v>2749480.3395003015</v>
      </c>
      <c r="G11" s="15">
        <f t="shared" si="0"/>
        <v>0.10775476993925227</v>
      </c>
      <c r="H11" s="47">
        <f>(E11-'FY22'!E11)/'FY22'!E11</f>
        <v>4.5198790096052148</v>
      </c>
      <c r="I11" s="25">
        <v>1113984.3715274793</v>
      </c>
      <c r="J11" s="25">
        <v>1671394.6177734626</v>
      </c>
      <c r="K11" s="25">
        <v>293116.377057317</v>
      </c>
      <c r="L11" s="25">
        <v>123508.09217704472</v>
      </c>
      <c r="M11" s="25">
        <v>14516733.380511319</v>
      </c>
      <c r="N11" s="25">
        <v>2762761.4109553606</v>
      </c>
    </row>
    <row r="12" spans="1:14" ht="15.75" x14ac:dyDescent="0.25">
      <c r="A12" s="42">
        <v>45047</v>
      </c>
      <c r="B12" s="15">
        <f>(C12-'FY22'!C12)/'FY22'!C12</f>
        <v>0.24672107633169191</v>
      </c>
      <c r="C12" s="23">
        <v>177834172.79999986</v>
      </c>
      <c r="D12" s="24">
        <v>-1356181.7800000021</v>
      </c>
      <c r="E12" s="23">
        <v>25620983.619999785</v>
      </c>
      <c r="F12" s="23">
        <v>3288022.8134999899</v>
      </c>
      <c r="G12" s="15">
        <f t="shared" si="0"/>
        <v>0.14407232994984756</v>
      </c>
      <c r="H12" s="47">
        <f>(E12-'FY22'!E12)/'FY22'!E12</f>
        <v>0.11458482842073986</v>
      </c>
      <c r="I12" s="25">
        <v>2911726.95696192</v>
      </c>
      <c r="J12" s="25">
        <v>3722501.2779128524</v>
      </c>
      <c r="K12" s="25">
        <v>166083.49663286685</v>
      </c>
      <c r="L12" s="25">
        <v>564634.04607215815</v>
      </c>
      <c r="M12" s="25">
        <v>16358435.311251266</v>
      </c>
      <c r="N12" s="25">
        <v>1897602.5311688886</v>
      </c>
    </row>
    <row r="13" spans="1:14" ht="15.75" x14ac:dyDescent="0.25">
      <c r="A13" s="42">
        <v>45078</v>
      </c>
      <c r="B13" s="15">
        <f>(C13-'FY22'!C13)/'FY22'!C13</f>
        <v>0.28124071501648595</v>
      </c>
      <c r="C13" s="23">
        <v>145716594.91999996</v>
      </c>
      <c r="D13" s="24">
        <v>-1123867.7000000007</v>
      </c>
      <c r="E13" s="23">
        <v>11357076.909999896</v>
      </c>
      <c r="F13" s="23">
        <v>1565389.4819999996</v>
      </c>
      <c r="G13" s="15">
        <f t="shared" si="0"/>
        <v>7.7939488746872371E-2</v>
      </c>
      <c r="H13" s="47">
        <f>(E13-'FY22'!E13)/'FY22'!E13</f>
        <v>6.5266737312457454E-2</v>
      </c>
      <c r="I13" s="25">
        <v>-1709672.8825059626</v>
      </c>
      <c r="J13" s="25">
        <v>695586.09153806674</v>
      </c>
      <c r="K13" s="25">
        <v>135915.92673981277</v>
      </c>
      <c r="L13" s="25">
        <v>347502.23166262929</v>
      </c>
      <c r="M13" s="25">
        <v>9801301.1717465855</v>
      </c>
      <c r="N13" s="25">
        <v>2086444.3708188559</v>
      </c>
    </row>
    <row r="14" spans="1:14" ht="16.5" thickBot="1" x14ac:dyDescent="0.3">
      <c r="A14" s="7"/>
      <c r="B14" s="45">
        <f>(C14-'FY22'!C14)/'FY22'!C14</f>
        <v>1.4641523621302055</v>
      </c>
      <c r="C14" s="44">
        <f>SUM(C2:C13)</f>
        <v>2216845200.8599992</v>
      </c>
      <c r="D14" s="44">
        <f t="shared" ref="D14:N14" si="1">SUM(D2:D13)</f>
        <v>-19680423.830000002</v>
      </c>
      <c r="E14" s="44">
        <f t="shared" si="1"/>
        <v>209240189.41001087</v>
      </c>
      <c r="F14" s="44">
        <f t="shared" si="1"/>
        <v>35104618.506001778</v>
      </c>
      <c r="G14" s="45">
        <f t="shared" si="0"/>
        <v>9.4386468360009343E-2</v>
      </c>
      <c r="H14" s="48">
        <f>(E14-'FY22'!E14)/'FY22'!E14</f>
        <v>1.7810248064744065</v>
      </c>
      <c r="I14" s="44">
        <f t="shared" si="1"/>
        <v>-47590442.373656504</v>
      </c>
      <c r="J14" s="44">
        <f t="shared" si="1"/>
        <v>30117502.4781163</v>
      </c>
      <c r="K14" s="44">
        <f t="shared" si="1"/>
        <v>26219884.376668733</v>
      </c>
      <c r="L14" s="44">
        <f t="shared" si="1"/>
        <v>4252726.3705628319</v>
      </c>
      <c r="M14" s="44">
        <f t="shared" si="1"/>
        <v>174426952.70310685</v>
      </c>
      <c r="N14" s="44">
        <f t="shared" si="1"/>
        <v>21813555.875213701</v>
      </c>
    </row>
    <row r="15" spans="1:14" ht="15.75" thickTop="1" x14ac:dyDescent="0.25"/>
  </sheetData>
  <conditionalFormatting sqref="B2:B13">
    <cfRule type="cellIs" dxfId="1" priority="1" operator="lessThan">
      <formula>0</formula>
    </cfRule>
  </conditionalFormatting>
  <conditionalFormatting sqref="G2:H14">
    <cfRule type="cellIs" dxfId="0" priority="2"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5"/>
  <sheetViews>
    <sheetView workbookViewId="0">
      <selection activeCell="I14" sqref="I14:N14"/>
    </sheetView>
  </sheetViews>
  <sheetFormatPr defaultRowHeight="15" x14ac:dyDescent="0.25"/>
  <cols>
    <col min="1" max="1" width="8.5703125" bestFit="1" customWidth="1"/>
    <col min="3" max="3" width="16.140625" bestFit="1" customWidth="1"/>
    <col min="4" max="4" width="15.7109375" bestFit="1" customWidth="1"/>
    <col min="5" max="5" width="15" bestFit="1" customWidth="1"/>
    <col min="6" max="6" width="13.85546875" bestFit="1" customWidth="1"/>
    <col min="7" max="7" width="8.140625" bestFit="1" customWidth="1"/>
    <col min="8" max="8" width="9.42578125" bestFit="1" customWidth="1"/>
    <col min="9" max="9" width="13.85546875" bestFit="1" customWidth="1"/>
    <col min="10" max="10" width="15.7109375" bestFit="1" customWidth="1"/>
    <col min="11" max="11" width="14.5703125" bestFit="1" customWidth="1"/>
    <col min="12" max="12" width="12.7109375" bestFit="1" customWidth="1"/>
    <col min="13" max="13" width="15" bestFit="1" customWidth="1"/>
    <col min="14" max="14" width="13.85546875" bestFit="1" customWidth="1"/>
  </cols>
  <sheetData>
    <row r="1" spans="1:14" ht="75" x14ac:dyDescent="0.25">
      <c r="A1" s="3"/>
      <c r="B1" s="2" t="s">
        <v>0</v>
      </c>
      <c r="C1" s="1" t="s">
        <v>1</v>
      </c>
      <c r="D1" s="1" t="s">
        <v>2</v>
      </c>
      <c r="E1" s="1" t="s">
        <v>3</v>
      </c>
      <c r="F1" s="1" t="s">
        <v>24</v>
      </c>
      <c r="G1" s="1" t="s">
        <v>5</v>
      </c>
      <c r="H1" s="2" t="s">
        <v>6</v>
      </c>
      <c r="I1" s="1" t="s">
        <v>8</v>
      </c>
      <c r="J1" s="1" t="s">
        <v>9</v>
      </c>
      <c r="K1" s="1" t="s">
        <v>10</v>
      </c>
      <c r="L1" s="1" t="s">
        <v>11</v>
      </c>
      <c r="M1" s="1" t="s">
        <v>12</v>
      </c>
      <c r="N1" s="1" t="s">
        <v>13</v>
      </c>
    </row>
    <row r="2" spans="1:14" ht="15.75" x14ac:dyDescent="0.25">
      <c r="A2" s="49">
        <v>44378</v>
      </c>
      <c r="B2" s="50"/>
      <c r="C2" s="51"/>
      <c r="D2" s="51"/>
      <c r="E2" s="51"/>
      <c r="F2" s="51"/>
      <c r="G2" s="51"/>
      <c r="H2" s="51"/>
      <c r="I2" s="51"/>
      <c r="J2" s="51"/>
      <c r="K2" s="51"/>
      <c r="L2" s="51"/>
      <c r="M2" s="51"/>
      <c r="N2" s="51"/>
    </row>
    <row r="3" spans="1:14" ht="15.75" x14ac:dyDescent="0.25">
      <c r="A3" s="49">
        <v>44409</v>
      </c>
      <c r="B3" s="50"/>
      <c r="C3" s="51"/>
      <c r="D3" s="51"/>
      <c r="E3" s="51"/>
      <c r="F3" s="51"/>
      <c r="G3" s="51"/>
      <c r="H3" s="51"/>
      <c r="I3" s="51"/>
      <c r="J3" s="51"/>
      <c r="K3" s="51"/>
      <c r="L3" s="51"/>
      <c r="M3" s="51"/>
      <c r="N3" s="51"/>
    </row>
    <row r="4" spans="1:14" ht="15.75" x14ac:dyDescent="0.25">
      <c r="A4" s="49">
        <v>44440</v>
      </c>
      <c r="B4" s="50"/>
      <c r="C4" s="51"/>
      <c r="D4" s="51"/>
      <c r="E4" s="51"/>
      <c r="F4" s="51"/>
      <c r="G4" s="51"/>
      <c r="H4" s="51"/>
      <c r="I4" s="51"/>
      <c r="J4" s="51"/>
      <c r="K4" s="51"/>
      <c r="L4" s="51"/>
      <c r="M4" s="51"/>
      <c r="N4" s="51"/>
    </row>
    <row r="5" spans="1:14" ht="15.75" x14ac:dyDescent="0.25">
      <c r="A5" s="49">
        <v>44470</v>
      </c>
      <c r="B5" s="50"/>
      <c r="C5" s="51"/>
      <c r="D5" s="51"/>
      <c r="E5" s="51"/>
      <c r="F5" s="51"/>
      <c r="G5" s="51"/>
      <c r="H5" s="51"/>
      <c r="I5" s="51"/>
      <c r="J5" s="51"/>
      <c r="K5" s="51"/>
      <c r="L5" s="51"/>
      <c r="M5" s="51"/>
      <c r="N5" s="51"/>
    </row>
    <row r="6" spans="1:14" ht="15.75" x14ac:dyDescent="0.25">
      <c r="A6" s="49">
        <v>44501</v>
      </c>
      <c r="B6" s="50"/>
      <c r="C6" s="51"/>
      <c r="D6" s="51"/>
      <c r="E6" s="51"/>
      <c r="F6" s="51"/>
      <c r="G6" s="51"/>
      <c r="H6" s="51"/>
      <c r="I6" s="51"/>
      <c r="J6" s="51"/>
      <c r="K6" s="51"/>
      <c r="L6" s="51"/>
      <c r="M6" s="51"/>
      <c r="N6" s="51"/>
    </row>
    <row r="7" spans="1:14" ht="15.75" x14ac:dyDescent="0.25">
      <c r="A7" s="49">
        <v>44531</v>
      </c>
      <c r="B7" s="50"/>
      <c r="C7" s="51"/>
      <c r="D7" s="51"/>
      <c r="E7" s="51"/>
      <c r="F7" s="51"/>
      <c r="G7" s="51"/>
      <c r="H7" s="51"/>
      <c r="I7" s="51"/>
      <c r="J7" s="51"/>
      <c r="K7" s="51"/>
      <c r="L7" s="51"/>
      <c r="M7" s="51"/>
      <c r="N7" s="51"/>
    </row>
    <row r="8" spans="1:14" ht="15.75" x14ac:dyDescent="0.25">
      <c r="A8" s="49">
        <v>44583</v>
      </c>
      <c r="B8" s="49"/>
      <c r="C8" s="23">
        <v>40459715.199999996</v>
      </c>
      <c r="D8" s="23">
        <v>-11695886.67</v>
      </c>
      <c r="E8" s="23">
        <v>-8989646.5899999999</v>
      </c>
      <c r="F8" s="23">
        <v>0</v>
      </c>
      <c r="G8" s="52">
        <f t="shared" ref="G8:G14" si="0">E8/C8</f>
        <v>-0.22218758944699643</v>
      </c>
      <c r="H8" s="52"/>
      <c r="I8" s="23">
        <v>8115.34</v>
      </c>
      <c r="J8" s="23">
        <v>-470622.14999999979</v>
      </c>
      <c r="K8" s="23">
        <v>-1889230.12</v>
      </c>
      <c r="L8" s="23">
        <v>90684.110000000015</v>
      </c>
      <c r="M8" s="23">
        <v>-886176.78</v>
      </c>
      <c r="N8" s="23">
        <v>169106.15000000002</v>
      </c>
    </row>
    <row r="9" spans="1:14" ht="15.75" x14ac:dyDescent="0.25">
      <c r="A9" s="49">
        <v>44593</v>
      </c>
      <c r="B9" s="49"/>
      <c r="C9" s="23">
        <v>211015084.66999999</v>
      </c>
      <c r="D9" s="23">
        <v>-10021728.209999999</v>
      </c>
      <c r="E9" s="23">
        <v>17693195.560000002</v>
      </c>
      <c r="F9" s="23">
        <v>2275753.19</v>
      </c>
      <c r="G9" s="52">
        <f t="shared" si="0"/>
        <v>8.3848012987648948E-2</v>
      </c>
      <c r="H9" s="52"/>
      <c r="I9" s="23">
        <v>183084.15</v>
      </c>
      <c r="J9" s="23">
        <v>5078291.46</v>
      </c>
      <c r="K9" s="23">
        <v>9832966.3499999996</v>
      </c>
      <c r="L9" s="23">
        <v>-248383.48999999996</v>
      </c>
      <c r="M9" s="23">
        <v>4423453.4000000004</v>
      </c>
      <c r="N9" s="23">
        <v>2412260.56</v>
      </c>
    </row>
    <row r="10" spans="1:14" ht="15.75" x14ac:dyDescent="0.25">
      <c r="A10" s="49">
        <v>44621</v>
      </c>
      <c r="B10" s="49"/>
      <c r="C10" s="23">
        <v>205745956.03</v>
      </c>
      <c r="D10" s="23">
        <v>-802244.65999999992</v>
      </c>
      <c r="E10" s="23">
        <v>29176199.460000001</v>
      </c>
      <c r="F10" s="23">
        <v>3185973.81</v>
      </c>
      <c r="G10" s="52">
        <f t="shared" si="0"/>
        <v>0.14180691578572652</v>
      </c>
      <c r="H10" s="52"/>
      <c r="I10" s="23">
        <v>173131.1</v>
      </c>
      <c r="J10" s="23">
        <v>12797939.470000001</v>
      </c>
      <c r="K10" s="23">
        <v>111678.32</v>
      </c>
      <c r="L10" s="23">
        <v>467735.11</v>
      </c>
      <c r="M10" s="23">
        <v>13573072.280000001</v>
      </c>
      <c r="N10" s="23">
        <v>2052643.18</v>
      </c>
    </row>
    <row r="11" spans="1:14" ht="15.75" x14ac:dyDescent="0.25">
      <c r="A11" s="49">
        <v>44652</v>
      </c>
      <c r="B11" s="49"/>
      <c r="C11" s="23">
        <v>186044927.69</v>
      </c>
      <c r="D11" s="23">
        <v>-533415.22</v>
      </c>
      <c r="E11" s="23">
        <v>3710499.4899999998</v>
      </c>
      <c r="F11" s="23">
        <v>2370931.65</v>
      </c>
      <c r="G11" s="52">
        <f t="shared" si="0"/>
        <v>1.9944104556199844E-2</v>
      </c>
      <c r="H11" s="52"/>
      <c r="I11" s="23">
        <v>1296134.6499999999</v>
      </c>
      <c r="J11" s="23">
        <v>-12461769.34</v>
      </c>
      <c r="K11" s="23">
        <v>14802.18</v>
      </c>
      <c r="L11" s="23">
        <v>471998.43999999994</v>
      </c>
      <c r="M11" s="23">
        <v>13494728.98</v>
      </c>
      <c r="N11" s="23">
        <v>894604.58000000007</v>
      </c>
    </row>
    <row r="12" spans="1:14" ht="15.75" x14ac:dyDescent="0.25">
      <c r="A12" s="49">
        <v>44409</v>
      </c>
      <c r="B12" s="49"/>
      <c r="C12" s="23">
        <v>142641506.72999999</v>
      </c>
      <c r="D12" s="23">
        <v>-364294.98</v>
      </c>
      <c r="E12" s="23">
        <v>22987019.890000001</v>
      </c>
      <c r="F12" s="23">
        <v>2456929.1599999997</v>
      </c>
      <c r="G12" s="52">
        <f t="shared" si="0"/>
        <v>0.1611523911725859</v>
      </c>
      <c r="H12" s="52"/>
      <c r="I12" s="23">
        <v>5688729.3000000007</v>
      </c>
      <c r="J12" s="23">
        <v>4728121.5999999996</v>
      </c>
      <c r="K12" s="23">
        <v>331776.79000000004</v>
      </c>
      <c r="L12" s="23">
        <v>126439.86</v>
      </c>
      <c r="M12" s="23">
        <v>10921947.149999999</v>
      </c>
      <c r="N12" s="23">
        <v>1190005.19</v>
      </c>
    </row>
    <row r="13" spans="1:14" ht="15.75" x14ac:dyDescent="0.25">
      <c r="A13" s="49">
        <v>44378</v>
      </c>
      <c r="B13" s="49"/>
      <c r="C13" s="23">
        <v>113730849.49000001</v>
      </c>
      <c r="D13" s="23">
        <v>-196982.03</v>
      </c>
      <c r="E13" s="23">
        <v>10661251.789999999</v>
      </c>
      <c r="F13" s="23">
        <v>1353537.9</v>
      </c>
      <c r="G13" s="52">
        <f t="shared" si="0"/>
        <v>9.3741072345875767E-2</v>
      </c>
      <c r="H13" s="52"/>
      <c r="I13" s="23">
        <v>862674.98</v>
      </c>
      <c r="J13" s="23">
        <v>786256.62</v>
      </c>
      <c r="K13" s="23">
        <v>404015.57999999996</v>
      </c>
      <c r="L13" s="23">
        <v>469308.89</v>
      </c>
      <c r="M13" s="23">
        <v>6650117.6099999994</v>
      </c>
      <c r="N13" s="23">
        <v>1491805.12</v>
      </c>
    </row>
    <row r="14" spans="1:14" ht="16.5" thickBot="1" x14ac:dyDescent="0.3">
      <c r="A14" s="53" t="s">
        <v>25</v>
      </c>
      <c r="B14" s="53"/>
      <c r="C14" s="44">
        <f>SUM(C2:C13)</f>
        <v>899638039.80999994</v>
      </c>
      <c r="D14" s="44">
        <f t="shared" ref="D14:F14" si="1">SUM(D2:D13)</f>
        <v>-23614551.77</v>
      </c>
      <c r="E14" s="44">
        <f t="shared" si="1"/>
        <v>75238519.600000009</v>
      </c>
      <c r="F14" s="44">
        <f t="shared" si="1"/>
        <v>11643125.710000001</v>
      </c>
      <c r="G14" s="54">
        <f t="shared" si="0"/>
        <v>8.3631990056678901E-2</v>
      </c>
      <c r="H14" s="54"/>
      <c r="I14" s="44">
        <f t="shared" ref="I14" si="2">SUM(I2:I13)</f>
        <v>8211869.5200000014</v>
      </c>
      <c r="J14" s="44">
        <f t="shared" ref="J14" si="3">SUM(J2:J13)</f>
        <v>10458217.66</v>
      </c>
      <c r="K14" s="44">
        <f t="shared" ref="K14" si="4">SUM(K2:K13)</f>
        <v>8806009.0999999996</v>
      </c>
      <c r="L14" s="44">
        <f t="shared" ref="L14" si="5">SUM(L2:L13)</f>
        <v>1377782.92</v>
      </c>
      <c r="M14" s="44">
        <f t="shared" ref="M14" si="6">SUM(M2:M13)</f>
        <v>48177142.640000001</v>
      </c>
      <c r="N14" s="44">
        <f t="shared" ref="N14" si="7">SUM(N2:N13)</f>
        <v>8210424.7800000003</v>
      </c>
    </row>
    <row r="15" spans="1:14" ht="15.75" thickTop="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Current</vt:lpstr>
      <vt:lpstr>FY26</vt:lpstr>
      <vt:lpstr>FY25</vt:lpstr>
      <vt:lpstr>FY24</vt:lpstr>
      <vt:lpstr>FY23</vt:lpstr>
      <vt:lpstr>FY22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Traylor</dc:creator>
  <cp:keywords/>
  <dc:description/>
  <cp:lastModifiedBy>Jeff Traylor</cp:lastModifiedBy>
  <cp:revision/>
  <dcterms:created xsi:type="dcterms:W3CDTF">2024-06-11T18:48:59Z</dcterms:created>
  <dcterms:modified xsi:type="dcterms:W3CDTF">2026-01-12T14:25:08Z</dcterms:modified>
  <cp:category/>
  <cp:contentStatus/>
</cp:coreProperties>
</file>