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<sst xmlns="http://schemas.openxmlformats.org/spreadsheetml/2006/main" count="66" uniqueCount="41">
  <si>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</si>
  <si>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</si>
  <si>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</si>
  <si>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JUNE 2009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</si>
  <si>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</si>
  <si>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</si>
  <si>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</si>
  <si>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</si>
  <si>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</si>
  <si>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</si>
  <si>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</si>
  <si>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</si>
  <si>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</si>
  <si>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</si>
  <si>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</si>
  <si>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</si>
  <si>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</si>
  <si>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</si>
  <si>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</si>
  <si>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</si>
  <si>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</si>
  <si>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</si>
  <si>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</si>
  <si>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</si>
  <si>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</si>
  <si>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</si>
  <si>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</si>
  <si>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</si>
  <si>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</si>
  <si>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</si>
  <si>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</si>
  <si>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</si>
  <si>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2008 -  JUNE 30, 2009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</si>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</sst>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2" fontId="9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11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2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3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>
      <alignment/>
    </xf>
    <xf numFmtId="164" fontId="9" fillId="0" borderId="0" xfId="0" applyFont="1" applyFill="1" applyAlignment="1">
      <alignment/>
    </xf>
    <xf numFmtId="164" fontId="13" fillId="0" borderId="1" xfId="0" applyNumberFormat="1" applyFont="1" applyFill="1" applyBorder="1" applyAlignment="1" applyProtection="1">
      <alignment horizontal="center"/>
      <protection/>
    </xf>
    <xf numFmtId="166" fontId="13" fillId="0" borderId="2" xfId="0" applyNumberFormat="1" applyFont="1" applyFill="1" applyBorder="1" applyAlignment="1" applyProtection="1">
      <alignment horizontal="center"/>
      <protection/>
    </xf>
    <xf numFmtId="164" fontId="14" fillId="0" borderId="3" xfId="0" applyNumberFormat="1" applyFont="1" applyFill="1" applyBorder="1" applyAlignment="1" applyProtection="1">
      <alignment horizontal="center"/>
      <protection/>
    </xf>
    <xf numFmtId="164" fontId="14" fillId="0" borderId="2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44" fontId="13" fillId="0" borderId="1" xfId="17" applyNumberFormat="1" applyFont="1" applyFill="1" applyBorder="1" applyAlignment="1" applyProtection="1">
      <alignment horizontal="center"/>
      <protection/>
    </xf>
    <xf numFmtId="44" fontId="13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3" fillId="0" borderId="4" xfId="0" applyNumberFormat="1" applyFont="1" applyFill="1" applyBorder="1" applyAlignment="1" applyProtection="1">
      <alignment horizontal="center"/>
      <protection/>
    </xf>
    <xf numFmtId="166" fontId="13" fillId="0" borderId="5" xfId="0" applyNumberFormat="1" applyFont="1" applyFill="1" applyBorder="1" applyAlignment="1" applyProtection="1">
      <alignment horizontal="center"/>
      <protection/>
    </xf>
    <xf numFmtId="164" fontId="14" fillId="0" borderId="6" xfId="0" applyNumberFormat="1" applyFont="1" applyFill="1" applyBorder="1" applyAlignment="1" applyProtection="1">
      <alignment horizontal="center"/>
      <protection/>
    </xf>
    <xf numFmtId="164" fontId="14" fillId="0" borderId="5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3" fillId="0" borderId="7" xfId="0" applyNumberFormat="1" applyFont="1" applyFill="1" applyBorder="1" applyAlignment="1" applyProtection="1">
      <alignment horizontal="center"/>
      <protection/>
    </xf>
    <xf numFmtId="44" fontId="13" fillId="0" borderId="4" xfId="17" applyNumberFormat="1" applyFont="1" applyFill="1" applyBorder="1" applyAlignment="1" applyProtection="1">
      <alignment horizontal="center"/>
      <protection/>
    </xf>
    <xf numFmtId="44" fontId="13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right"/>
      <protection/>
    </xf>
    <xf numFmtId="176" fontId="1" fillId="0" borderId="2" xfId="0" applyNumberFormat="1" applyFont="1" applyFill="1" applyBorder="1" applyAlignment="1">
      <alignment horizontal="right"/>
    </xf>
    <xf numFmtId="5" fontId="1" fillId="0" borderId="2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right"/>
    </xf>
    <xf numFmtId="5" fontId="1" fillId="0" borderId="7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right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2" fontId="9" fillId="0" borderId="8" xfId="0" applyNumberFormat="1" applyFont="1" applyFill="1" applyBorder="1" applyAlignment="1">
      <alignment/>
    </xf>
    <xf numFmtId="164" fontId="15" fillId="0" borderId="9" xfId="0" applyNumberFormat="1" applyFont="1" applyFill="1" applyBorder="1" applyAlignment="1" applyProtection="1">
      <alignment horizontal="center"/>
      <protection/>
    </xf>
    <xf numFmtId="166" fontId="15" fillId="0" borderId="9" xfId="0" applyNumberFormat="1" applyFont="1" applyFill="1" applyBorder="1" applyAlignment="1" applyProtection="1">
      <alignment horizontal="center"/>
      <protection/>
    </xf>
    <xf numFmtId="164" fontId="15" fillId="0" borderId="9" xfId="0" applyNumberFormat="1" applyFont="1" applyFill="1" applyBorder="1" applyAlignment="1" applyProtection="1">
      <alignment/>
      <protection/>
    </xf>
    <xf numFmtId="37" fontId="15" fillId="0" borderId="9" xfId="0" applyNumberFormat="1" applyFont="1" applyFill="1" applyBorder="1" applyAlignment="1" applyProtection="1">
      <alignment horizontal="right"/>
      <protection/>
    </xf>
    <xf numFmtId="5" fontId="15" fillId="0" borderId="9" xfId="0" applyNumberFormat="1" applyFont="1" applyFill="1" applyBorder="1" applyAlignment="1" applyProtection="1">
      <alignment horizontal="right"/>
      <protection/>
    </xf>
    <xf numFmtId="5" fontId="15" fillId="0" borderId="9" xfId="0" applyNumberFormat="1" applyFont="1" applyFill="1" applyBorder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166" fontId="13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5" fontId="13" fillId="0" borderId="0" xfId="0" applyNumberFormat="1" applyFont="1" applyFill="1" applyBorder="1" applyAlignment="1" applyProtection="1">
      <alignment/>
      <protection/>
    </xf>
    <xf numFmtId="164" fontId="16" fillId="0" borderId="0" xfId="0" applyFont="1" applyAlignment="1">
      <alignment/>
    </xf>
    <xf numFmtId="38" fontId="7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7" fillId="0" borderId="0" xfId="0" applyFont="1" applyAlignment="1">
      <alignment/>
    </xf>
    <xf numFmtId="2" fontId="9" fillId="0" borderId="0" xfId="0" applyNumberFormat="1" applyFont="1" applyAlignment="1">
      <alignment/>
    </xf>
    <xf numFmtId="164" fontId="17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9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right"/>
      <protection/>
    </xf>
    <xf numFmtId="37" fontId="1" fillId="0" borderId="7" xfId="0" applyNumberFormat="1" applyFont="1" applyFill="1" applyBorder="1" applyAlignment="1" applyProtection="1">
      <alignment horizontal="right"/>
      <protection/>
    </xf>
    <xf numFmtId="39" fontId="13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right"/>
      <protection/>
    </xf>
    <xf numFmtId="164" fontId="0" fillId="0" borderId="0" xfId="0" applyFill="1" applyBorder="1" applyAlignment="1">
      <alignment/>
    </xf>
    <xf numFmtId="37" fontId="4" fillId="0" borderId="7" xfId="0" applyNumberFormat="1" applyFont="1" applyFill="1" applyBorder="1" applyAlignment="1" applyProtection="1">
      <alignment horizontal="right"/>
      <protection/>
    </xf>
    <xf numFmtId="37" fontId="4" fillId="0" borderId="8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Alignment="1" applyProtection="1">
      <alignment/>
      <protection/>
    </xf>
    <xf numFmtId="166" fontId="15" fillId="0" borderId="9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>
      <alignment/>
    </xf>
    <xf numFmtId="9" fontId="20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112" zoomScaleNormal="112" workbookViewId="0" topLeftCell="A1">
      <selection activeCell="A5" sqref="A5"/>
    </sheetView>
  </sheetViews>
  <sheetFormatPr defaultColWidth="9.00390625" defaultRowHeight="12.75"/>
  <cols>
    <col min="1" max="1" width="20.75390625" style="9" customWidth="1"/>
    <col min="2" max="2" width="8.50390625" style="9" customWidth="1"/>
    <col min="3" max="3" width="12.375" style="9" customWidth="1"/>
    <col min="4" max="4" width="15.375" style="9" customWidth="1"/>
    <col min="5" max="5" width="15.00390625" style="9" customWidth="1"/>
    <col min="6" max="6" width="12.50390625" style="9" customWidth="1"/>
    <col min="7" max="8" width="13.75390625" style="9" customWidth="1"/>
    <col min="9" max="9" width="7.25390625" style="8" customWidth="1"/>
    <col min="10" max="10" width="6.625" style="9" customWidth="1"/>
    <col min="11" max="16384" width="9.00390625" style="9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10"/>
      <c r="F2" s="5"/>
      <c r="G2" s="6"/>
      <c r="H2" s="11"/>
    </row>
    <row r="3" spans="1:8" ht="15.75" customHeight="1">
      <c r="A3" s="1" t="s">
        <v>2</v>
      </c>
      <c r="B3" s="2"/>
      <c r="C3" s="12" t="s">
        <v>3</v>
      </c>
      <c r="D3" s="13"/>
      <c r="E3" s="14"/>
      <c r="F3" s="5"/>
      <c r="G3" s="6"/>
      <c r="H3" s="11"/>
    </row>
    <row r="4" spans="1:8" ht="12.75">
      <c r="A4" s="4"/>
      <c r="B4" s="15"/>
      <c r="C4" s="16"/>
      <c r="D4" s="4"/>
      <c r="E4" s="4"/>
      <c r="F4" s="5"/>
      <c r="G4" s="6"/>
      <c r="H4" s="17"/>
    </row>
    <row r="5" spans="1:10" ht="13.5" thickBot="1">
      <c r="A5" s="4"/>
      <c r="B5" s="15"/>
      <c r="C5" s="4"/>
      <c r="D5" s="4"/>
      <c r="E5" s="4"/>
      <c r="F5" s="5"/>
      <c r="G5" s="6"/>
      <c r="H5" s="18"/>
      <c r="I5" s="19"/>
      <c r="J5" s="20"/>
    </row>
    <row r="6" spans="1:11" ht="12.75">
      <c r="A6" s="21" t="s">
        <v>4</v>
      </c>
      <c r="B6" s="22" t="s">
        <v>5</v>
      </c>
      <c r="C6" s="23" t="s">
        <v>6</v>
      </c>
      <c r="D6" s="24" t="s">
        <v>7</v>
      </c>
      <c r="E6" s="25" t="s">
        <v>7</v>
      </c>
      <c r="F6" s="25" t="s">
        <v>7</v>
      </c>
      <c r="G6" s="26" t="s">
        <v>8</v>
      </c>
      <c r="H6" s="27" t="s">
        <v>9</v>
      </c>
      <c r="I6" s="19"/>
      <c r="J6" s="20"/>
      <c r="K6" s="28"/>
    </row>
    <row r="7" spans="1:10" ht="13.5" thickBot="1">
      <c r="A7" s="29" t="s">
        <v>10</v>
      </c>
      <c r="B7" s="30" t="s">
        <v>11</v>
      </c>
      <c r="C7" s="31" t="s">
        <v>12</v>
      </c>
      <c r="D7" s="32" t="s">
        <v>13</v>
      </c>
      <c r="E7" s="33" t="s">
        <v>14</v>
      </c>
      <c r="F7" s="34" t="s">
        <v>15</v>
      </c>
      <c r="G7" s="35" t="s">
        <v>14</v>
      </c>
      <c r="H7" s="36" t="s">
        <v>16</v>
      </c>
      <c r="I7" s="19"/>
      <c r="J7" s="20"/>
    </row>
    <row r="8" spans="1:10" ht="15.75" customHeight="1">
      <c r="A8" s="37" t="s">
        <v>17</v>
      </c>
      <c r="B8" s="38">
        <v>35342</v>
      </c>
      <c r="C8" s="39">
        <v>30</v>
      </c>
      <c r="D8" s="40">
        <f>110091</f>
        <v>110091</v>
      </c>
      <c r="E8" s="41">
        <v>7390201.87</v>
      </c>
      <c r="F8" s="42">
        <f aca="true" t="shared" si="0" ref="F8:F20">E8*0.215</f>
        <v>1588893.40205</v>
      </c>
      <c r="G8" s="41">
        <v>8550151.81</v>
      </c>
      <c r="H8" s="43">
        <v>7250189.76</v>
      </c>
      <c r="J8" s="20"/>
    </row>
    <row r="9" spans="1:10" ht="15.75" customHeight="1">
      <c r="A9" s="44" t="s">
        <v>18</v>
      </c>
      <c r="B9" s="45">
        <v>36880</v>
      </c>
      <c r="C9" s="46">
        <f aca="true" t="shared" si="1" ref="C9:C19">C8</f>
        <v>30</v>
      </c>
      <c r="D9" s="40">
        <v>261565</v>
      </c>
      <c r="E9" s="47">
        <v>12700207.23</v>
      </c>
      <c r="F9" s="48">
        <f t="shared" si="0"/>
        <v>2730544.55445</v>
      </c>
      <c r="G9" s="47">
        <v>14254774.65</v>
      </c>
      <c r="H9" s="49">
        <v>13512822.23</v>
      </c>
      <c r="J9" s="20"/>
    </row>
    <row r="10" spans="1:10" ht="15.75" customHeight="1">
      <c r="A10" s="44" t="s">
        <v>19</v>
      </c>
      <c r="B10" s="45">
        <v>34524</v>
      </c>
      <c r="C10" s="46">
        <f t="shared" si="1"/>
        <v>30</v>
      </c>
      <c r="D10" s="40">
        <v>176335</v>
      </c>
      <c r="E10" s="47">
        <v>17726196.6</v>
      </c>
      <c r="F10" s="48">
        <f t="shared" si="0"/>
        <v>3811132.2690000003</v>
      </c>
      <c r="G10" s="47">
        <v>20949328.21</v>
      </c>
      <c r="H10" s="49">
        <v>22332647.14</v>
      </c>
      <c r="J10" s="20"/>
    </row>
    <row r="11" spans="1:10" ht="15.75" customHeight="1">
      <c r="A11" s="44" t="s">
        <v>20</v>
      </c>
      <c r="B11" s="45">
        <v>34474</v>
      </c>
      <c r="C11" s="46">
        <f t="shared" si="1"/>
        <v>30</v>
      </c>
      <c r="D11" s="40">
        <v>126061</v>
      </c>
      <c r="E11" s="47">
        <v>7057923.75</v>
      </c>
      <c r="F11" s="48">
        <f t="shared" si="0"/>
        <v>1517453.60625</v>
      </c>
      <c r="G11" s="47">
        <v>8364462.25</v>
      </c>
      <c r="H11" s="49">
        <v>7343621.39</v>
      </c>
      <c r="J11" s="20"/>
    </row>
    <row r="12" spans="1:10" ht="15.75" customHeight="1">
      <c r="A12" s="44" t="s">
        <v>21</v>
      </c>
      <c r="B12" s="45">
        <v>38127</v>
      </c>
      <c r="C12" s="46">
        <f t="shared" si="1"/>
        <v>30</v>
      </c>
      <c r="D12" s="40">
        <v>160716</v>
      </c>
      <c r="E12" s="47">
        <v>10443593.69</v>
      </c>
      <c r="F12" s="48">
        <f t="shared" si="0"/>
        <v>2245372.64335</v>
      </c>
      <c r="G12" s="47">
        <v>11191052.13</v>
      </c>
      <c r="H12" s="49">
        <v>10553813.96</v>
      </c>
      <c r="J12" s="20"/>
    </row>
    <row r="13" spans="1:10" ht="15.75" customHeight="1">
      <c r="A13" s="50" t="s">
        <v>22</v>
      </c>
      <c r="B13" s="51">
        <v>35258</v>
      </c>
      <c r="C13" s="52">
        <f t="shared" si="1"/>
        <v>30</v>
      </c>
      <c r="D13" s="53">
        <v>149793</v>
      </c>
      <c r="E13" s="54">
        <v>10417416.31</v>
      </c>
      <c r="F13" s="55">
        <f t="shared" si="0"/>
        <v>2239744.50665</v>
      </c>
      <c r="G13" s="54">
        <v>11393090.33</v>
      </c>
      <c r="H13" s="56">
        <v>11148362.89</v>
      </c>
      <c r="J13" s="20"/>
    </row>
    <row r="14" spans="1:10" ht="15.75" customHeight="1">
      <c r="A14" s="50" t="s">
        <v>23</v>
      </c>
      <c r="B14" s="51">
        <v>34909</v>
      </c>
      <c r="C14" s="52">
        <f t="shared" si="1"/>
        <v>30</v>
      </c>
      <c r="D14" s="53">
        <v>47727</v>
      </c>
      <c r="E14" s="54">
        <v>1777882.62</v>
      </c>
      <c r="F14" s="55">
        <f t="shared" si="0"/>
        <v>382244.7633</v>
      </c>
      <c r="G14" s="54">
        <v>2079128.79</v>
      </c>
      <c r="H14" s="56">
        <v>2244606.18</v>
      </c>
      <c r="J14" s="20"/>
    </row>
    <row r="15" spans="1:10" ht="15.75" customHeight="1">
      <c r="A15" s="50" t="s">
        <v>24</v>
      </c>
      <c r="B15" s="51">
        <v>38495</v>
      </c>
      <c r="C15" s="52">
        <f t="shared" si="1"/>
        <v>30</v>
      </c>
      <c r="D15" s="53">
        <v>401363</v>
      </c>
      <c r="E15" s="54">
        <v>26816868.59</v>
      </c>
      <c r="F15" s="55">
        <f t="shared" si="0"/>
        <v>5765626.74685</v>
      </c>
      <c r="G15" s="54">
        <v>30143553.74</v>
      </c>
      <c r="H15" s="56">
        <v>30106977.48</v>
      </c>
      <c r="J15" s="20"/>
    </row>
    <row r="16" spans="1:10" ht="15.75" customHeight="1">
      <c r="A16" s="44" t="s">
        <v>25</v>
      </c>
      <c r="B16" s="45">
        <v>39218</v>
      </c>
      <c r="C16" s="46">
        <f t="shared" si="1"/>
        <v>30</v>
      </c>
      <c r="D16" s="40">
        <v>51501</v>
      </c>
      <c r="E16" s="47">
        <v>4129388.41</v>
      </c>
      <c r="F16" s="48">
        <f t="shared" si="0"/>
        <v>887818.50815</v>
      </c>
      <c r="G16" s="47">
        <v>4699123.34</v>
      </c>
      <c r="H16" s="49">
        <v>4614076.23</v>
      </c>
      <c r="J16" s="20"/>
    </row>
    <row r="17" spans="1:10" ht="15" customHeight="1">
      <c r="A17" s="44" t="s">
        <v>26</v>
      </c>
      <c r="B17" s="45">
        <v>34552</v>
      </c>
      <c r="C17" s="46">
        <f t="shared" si="1"/>
        <v>30</v>
      </c>
      <c r="D17" s="40">
        <v>148532</v>
      </c>
      <c r="E17" s="47">
        <v>11621177.5</v>
      </c>
      <c r="F17" s="48">
        <f t="shared" si="0"/>
        <v>2498553.1625</v>
      </c>
      <c r="G17" s="47">
        <v>12980599.48</v>
      </c>
      <c r="H17" s="49">
        <v>13787269.06</v>
      </c>
      <c r="J17" s="20"/>
    </row>
    <row r="18" spans="1:10" ht="15.75" customHeight="1">
      <c r="A18" s="44" t="s">
        <v>27</v>
      </c>
      <c r="B18" s="45">
        <v>34582</v>
      </c>
      <c r="C18" s="46">
        <f t="shared" si="1"/>
        <v>30</v>
      </c>
      <c r="D18" s="40">
        <v>84696</v>
      </c>
      <c r="E18" s="47">
        <v>8134661.91</v>
      </c>
      <c r="F18" s="48">
        <f t="shared" si="0"/>
        <v>1748952.31065</v>
      </c>
      <c r="G18" s="47">
        <v>9259837.58</v>
      </c>
      <c r="H18" s="49">
        <v>8969943.69</v>
      </c>
      <c r="J18" s="20"/>
    </row>
    <row r="19" spans="1:10" ht="15.75" customHeight="1">
      <c r="A19" s="50" t="s">
        <v>28</v>
      </c>
      <c r="B19" s="51">
        <v>34607</v>
      </c>
      <c r="C19" s="52">
        <f t="shared" si="1"/>
        <v>30</v>
      </c>
      <c r="D19" s="53">
        <v>75165</v>
      </c>
      <c r="E19" s="54">
        <v>6056187.53</v>
      </c>
      <c r="F19" s="55">
        <f t="shared" si="0"/>
        <v>1302080.31895</v>
      </c>
      <c r="G19" s="54">
        <v>7149560.45</v>
      </c>
      <c r="H19" s="56">
        <v>6987233.85</v>
      </c>
      <c r="J19" s="20"/>
    </row>
    <row r="20" spans="1:10" ht="15.75" customHeight="1" thickBot="1">
      <c r="A20" s="57" t="s">
        <v>29</v>
      </c>
      <c r="B20" s="58">
        <v>34696</v>
      </c>
      <c r="C20" s="52">
        <f>C9</f>
        <v>30</v>
      </c>
      <c r="D20" s="53">
        <v>98693</v>
      </c>
      <c r="E20" s="54">
        <v>10061917.35</v>
      </c>
      <c r="F20" s="55">
        <f t="shared" si="0"/>
        <v>2163312.23025</v>
      </c>
      <c r="G20" s="54">
        <v>11501382.99</v>
      </c>
      <c r="H20" s="56">
        <v>11444562.45</v>
      </c>
      <c r="I20" s="59"/>
      <c r="J20" s="20"/>
    </row>
    <row r="21" spans="1:10" ht="18" customHeight="1" thickBot="1">
      <c r="A21" s="60" t="s">
        <v>30</v>
      </c>
      <c r="B21" s="61" t="s">
        <v>1</v>
      </c>
      <c r="C21" s="62"/>
      <c r="D21" s="63">
        <f>SUM(D8:D20)</f>
        <v>1892238</v>
      </c>
      <c r="E21" s="64">
        <f>SUM(E8:E20)</f>
        <v>134333623.36</v>
      </c>
      <c r="F21" s="64">
        <f>SUM(F8:F20)</f>
        <v>28881729.022400003</v>
      </c>
      <c r="G21" s="65">
        <f>SUM(G8:G20)</f>
        <v>152516045.75000003</v>
      </c>
      <c r="H21" s="64">
        <f>SUM(H8:H20)</f>
        <v>150296126.31</v>
      </c>
      <c r="J21" s="20"/>
    </row>
    <row r="22" spans="1:10" ht="12.75">
      <c r="A22" s="66"/>
      <c r="B22" s="67"/>
      <c r="C22" s="68"/>
      <c r="D22" s="69"/>
      <c r="E22" s="70"/>
      <c r="F22" s="70"/>
      <c r="G22" s="70"/>
      <c r="H22" s="70"/>
      <c r="J22" s="20"/>
    </row>
    <row r="23" spans="1:14" s="76" customFormat="1" ht="12.75">
      <c r="A23" s="71"/>
      <c r="B23" s="71"/>
      <c r="C23" s="71"/>
      <c r="D23" s="72"/>
      <c r="E23" s="73"/>
      <c r="F23" s="73"/>
      <c r="G23" s="74"/>
      <c r="H23" s="74"/>
      <c r="I23" s="75"/>
      <c r="J23" s="74"/>
      <c r="K23" s="74"/>
      <c r="L23" s="74"/>
      <c r="M23" s="74"/>
      <c r="N23" s="74"/>
    </row>
    <row r="24" spans="1:14" s="76" customFormat="1" ht="12.75">
      <c r="A24" s="74"/>
      <c r="B24" s="74"/>
      <c r="C24" s="74"/>
      <c r="D24" s="77"/>
      <c r="E24" s="73"/>
      <c r="F24" s="73"/>
      <c r="G24" s="71"/>
      <c r="H24" s="71"/>
      <c r="I24" s="75"/>
      <c r="J24" s="78"/>
      <c r="K24" s="78"/>
      <c r="L24" s="78"/>
      <c r="M24" s="78"/>
      <c r="N24" s="74"/>
    </row>
    <row r="25" spans="1:14" s="76" customFormat="1" ht="12.75">
      <c r="A25" s="71"/>
      <c r="B25" s="71"/>
      <c r="C25" s="71"/>
      <c r="D25" s="73"/>
      <c r="E25" s="73"/>
      <c r="F25" s="73"/>
      <c r="G25" s="71"/>
      <c r="H25" s="71"/>
      <c r="I25" s="75"/>
      <c r="J25" s="78"/>
      <c r="K25" s="78"/>
      <c r="L25" s="78"/>
      <c r="M25" s="78"/>
      <c r="N25" s="74"/>
    </row>
    <row r="26" spans="1:14" ht="12.75">
      <c r="A26" s="79"/>
      <c r="B26"/>
      <c r="C26"/>
      <c r="D26"/>
      <c r="E26"/>
      <c r="F26"/>
      <c r="G26"/>
      <c r="H26"/>
      <c r="I26" s="75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80" t="s">
        <v>32</v>
      </c>
      <c r="D29" s="3"/>
      <c r="E29" s="3"/>
      <c r="F29" s="81"/>
    </row>
    <row r="30" spans="1:6" ht="12.75">
      <c r="A30" s="4"/>
      <c r="B30" s="15" t="s">
        <v>1</v>
      </c>
      <c r="C30" s="82"/>
      <c r="D30" s="5"/>
      <c r="E30" s="4"/>
      <c r="F30" s="83"/>
    </row>
    <row r="31" spans="1:6" ht="13.5" thickBot="1">
      <c r="A31" s="4"/>
      <c r="B31" s="15"/>
      <c r="C31" s="4"/>
      <c r="D31" s="4"/>
      <c r="E31" s="4"/>
      <c r="F31" s="83" t="s">
        <v>33</v>
      </c>
    </row>
    <row r="32" spans="1:6" ht="14.25" customHeight="1">
      <c r="A32" s="39" t="s">
        <v>34</v>
      </c>
      <c r="B32" s="22" t="s">
        <v>5</v>
      </c>
      <c r="C32" s="39" t="s">
        <v>35</v>
      </c>
      <c r="D32" s="39" t="s">
        <v>35</v>
      </c>
      <c r="E32" s="39" t="s">
        <v>35</v>
      </c>
      <c r="F32" s="83"/>
    </row>
    <row r="33" spans="1:6" ht="14.25" customHeight="1" thickBot="1">
      <c r="A33" s="84" t="s">
        <v>10</v>
      </c>
      <c r="B33" s="30" t="s">
        <v>11</v>
      </c>
      <c r="C33" s="33" t="s">
        <v>13</v>
      </c>
      <c r="D33" s="84" t="s">
        <v>36</v>
      </c>
      <c r="E33" s="33" t="s">
        <v>37</v>
      </c>
      <c r="F33" s="83"/>
    </row>
    <row r="34" spans="1:6" ht="15.75" customHeight="1">
      <c r="A34" s="37" t="s">
        <v>17</v>
      </c>
      <c r="B34" s="38">
        <v>35342</v>
      </c>
      <c r="C34" s="85">
        <f>D8+1314400</f>
        <v>1424491</v>
      </c>
      <c r="D34" s="86">
        <f>E8+85954023</f>
        <v>93344224.87</v>
      </c>
      <c r="E34" s="87">
        <f aca="true" t="shared" si="2" ref="E34:E46">0.215*D34</f>
        <v>20069008.34705</v>
      </c>
      <c r="F34" s="88"/>
    </row>
    <row r="35" spans="1:7" ht="15.75" customHeight="1">
      <c r="A35" s="44" t="s">
        <v>18</v>
      </c>
      <c r="B35" s="45">
        <v>36880</v>
      </c>
      <c r="C35" s="87">
        <f>D9+3116962</f>
        <v>3378527</v>
      </c>
      <c r="D35" s="89">
        <f>E9+148847347</f>
        <v>161547554.23</v>
      </c>
      <c r="E35" s="87">
        <f t="shared" si="2"/>
        <v>34732724.159449995</v>
      </c>
      <c r="F35" s="88"/>
      <c r="G35" s="90"/>
    </row>
    <row r="36" spans="1:6" ht="15.75" customHeight="1">
      <c r="A36" s="44" t="s">
        <v>19</v>
      </c>
      <c r="B36" s="45">
        <v>34524</v>
      </c>
      <c r="C36" s="87">
        <f>D10+2120076</f>
        <v>2296411</v>
      </c>
      <c r="D36" s="89">
        <f>E10+246534548</f>
        <v>264260744.6</v>
      </c>
      <c r="E36" s="87">
        <f t="shared" si="2"/>
        <v>56816060.089</v>
      </c>
      <c r="F36" s="88"/>
    </row>
    <row r="37" spans="1:6" ht="15.75" customHeight="1">
      <c r="A37" s="44" t="s">
        <v>20</v>
      </c>
      <c r="B37" s="45">
        <v>34474</v>
      </c>
      <c r="C37" s="87">
        <f>D11+1460775</f>
        <v>1586836</v>
      </c>
      <c r="D37" s="89">
        <f>E11+87857083</f>
        <v>94915006.75</v>
      </c>
      <c r="E37" s="87">
        <f t="shared" si="2"/>
        <v>20406726.451249998</v>
      </c>
      <c r="F37" s="88"/>
    </row>
    <row r="38" spans="1:6" ht="15.75" customHeight="1">
      <c r="A38" s="44" t="s">
        <v>21</v>
      </c>
      <c r="B38" s="45">
        <v>38127</v>
      </c>
      <c r="C38" s="87">
        <f>D12+1786293</f>
        <v>1947009</v>
      </c>
      <c r="D38" s="89">
        <f>E12+117677607</f>
        <v>128121200.69</v>
      </c>
      <c r="E38" s="87">
        <f t="shared" si="2"/>
        <v>27546058.14835</v>
      </c>
      <c r="F38" s="88"/>
    </row>
    <row r="39" spans="1:6" ht="16.5" customHeight="1">
      <c r="A39" s="50" t="s">
        <v>38</v>
      </c>
      <c r="B39" s="51">
        <v>35258</v>
      </c>
      <c r="C39" s="91">
        <f>D13+1567227</f>
        <v>1717020</v>
      </c>
      <c r="D39" s="92">
        <f>E13+118351667</f>
        <v>128769083.31</v>
      </c>
      <c r="E39" s="91">
        <f t="shared" si="2"/>
        <v>27685352.91165</v>
      </c>
      <c r="F39" s="83"/>
    </row>
    <row r="40" spans="1:6" ht="15.75" customHeight="1">
      <c r="A40" s="50" t="s">
        <v>23</v>
      </c>
      <c r="B40" s="51">
        <v>34909</v>
      </c>
      <c r="C40" s="91">
        <f>D14+546567</f>
        <v>594294</v>
      </c>
      <c r="D40" s="92">
        <f>E14+22065820</f>
        <v>23843702.62</v>
      </c>
      <c r="E40" s="91">
        <f t="shared" si="2"/>
        <v>5126396.0633000005</v>
      </c>
      <c r="F40" s="81"/>
    </row>
    <row r="41" spans="1:6" ht="15.75" customHeight="1">
      <c r="A41" s="50" t="s">
        <v>24</v>
      </c>
      <c r="B41" s="51">
        <v>38495</v>
      </c>
      <c r="C41" s="91">
        <f>D15+4028397</f>
        <v>4429760</v>
      </c>
      <c r="D41" s="92">
        <f>E15+302924850</f>
        <v>329741718.59</v>
      </c>
      <c r="E41" s="91">
        <f t="shared" si="2"/>
        <v>70894469.49685</v>
      </c>
      <c r="F41" s="5"/>
    </row>
    <row r="42" spans="1:6" ht="15.75" customHeight="1">
      <c r="A42" s="44" t="s">
        <v>25</v>
      </c>
      <c r="B42" s="45">
        <v>39218</v>
      </c>
      <c r="C42" s="87">
        <f>D16+564393</f>
        <v>615894</v>
      </c>
      <c r="D42" s="89">
        <f>E16+52405367</f>
        <v>56534755.41</v>
      </c>
      <c r="E42" s="87">
        <f t="shared" si="2"/>
        <v>12154972.41315</v>
      </c>
      <c r="F42" s="5"/>
    </row>
    <row r="43" spans="1:6" ht="15.75" customHeight="1">
      <c r="A43" s="44" t="s">
        <v>26</v>
      </c>
      <c r="B43" s="45">
        <v>34552</v>
      </c>
      <c r="C43" s="87">
        <f>D17+1751434</f>
        <v>1899966</v>
      </c>
      <c r="D43" s="89">
        <f>E17+146503819</f>
        <v>158124996.5</v>
      </c>
      <c r="E43" s="87">
        <f t="shared" si="2"/>
        <v>33996874.2475</v>
      </c>
      <c r="F43" s="93"/>
    </row>
    <row r="44" spans="1:6" ht="15.75" customHeight="1">
      <c r="A44" s="44" t="s">
        <v>27</v>
      </c>
      <c r="B44" s="45">
        <v>34582</v>
      </c>
      <c r="C44" s="87">
        <f>D18+976197</f>
        <v>1060893</v>
      </c>
      <c r="D44" s="89">
        <f>E18+98437637</f>
        <v>106572298.91</v>
      </c>
      <c r="E44" s="87">
        <f t="shared" si="2"/>
        <v>22913044.26565</v>
      </c>
      <c r="F44" s="93"/>
    </row>
    <row r="45" spans="1:6" ht="16.5" customHeight="1">
      <c r="A45" s="50" t="s">
        <v>28</v>
      </c>
      <c r="B45" s="51">
        <v>34607</v>
      </c>
      <c r="C45" s="91">
        <f>D19+877527</f>
        <v>952692</v>
      </c>
      <c r="D45" s="92">
        <f>E19+76676765</f>
        <v>82732952.53</v>
      </c>
      <c r="E45" s="91">
        <f t="shared" si="2"/>
        <v>17787584.79395</v>
      </c>
      <c r="F45" s="5"/>
    </row>
    <row r="46" spans="1:6" ht="15.75" customHeight="1" thickBot="1">
      <c r="A46" s="57" t="s">
        <v>29</v>
      </c>
      <c r="B46" s="58">
        <v>34696</v>
      </c>
      <c r="C46" s="91">
        <f>D20+1185719</f>
        <v>1284412</v>
      </c>
      <c r="D46" s="92">
        <f>E20+125343896</f>
        <v>135405813.35</v>
      </c>
      <c r="E46" s="91">
        <f t="shared" si="2"/>
        <v>29112249.870249998</v>
      </c>
      <c r="F46" s="5"/>
    </row>
    <row r="47" spans="1:6" ht="18" customHeight="1" thickBot="1">
      <c r="A47" s="60" t="s">
        <v>30</v>
      </c>
      <c r="B47" s="94"/>
      <c r="C47" s="63">
        <f>SUM(C34:C46)</f>
        <v>23188205</v>
      </c>
      <c r="D47" s="64">
        <f>SUM(D34:D46)</f>
        <v>1763914052.3600001</v>
      </c>
      <c r="E47" s="64">
        <f>SUM(E34:E46)</f>
        <v>379241521.25740004</v>
      </c>
      <c r="F47" s="93"/>
    </row>
    <row r="48" spans="1:6" ht="12.75">
      <c r="A48" s="4"/>
      <c r="B48" s="15"/>
      <c r="C48" s="95"/>
      <c r="D48" s="95"/>
      <c r="E48" s="95"/>
      <c r="F48" s="5"/>
    </row>
    <row r="49" spans="3:5" ht="12.75">
      <c r="C49" s="96"/>
      <c r="D49" s="96"/>
      <c r="E49" s="96"/>
    </row>
    <row r="50" spans="3:5" ht="12.75">
      <c r="C50" s="97"/>
      <c r="D50" s="97"/>
      <c r="E50" s="97"/>
    </row>
    <row r="51" spans="3:5" ht="12.75">
      <c r="C51" s="98"/>
      <c r="D51" s="98"/>
      <c r="E51" s="98"/>
    </row>
    <row r="52" spans="3:5" ht="12.75">
      <c r="C52" s="98"/>
      <c r="D52" s="98"/>
      <c r="E52" s="98"/>
    </row>
  </sheetData>
  <printOptions horizontalCentered="1"/>
  <pageMargins left="0" right="0" top="1" bottom="1" header="0.5" footer="0.5"/>
  <pageSetup fitToHeight="1" fitToWidth="1" horizontalDpi="600" verticalDpi="600" orientation="portrait" scale="87" r:id="rId1"/>
  <headerFooter alignWithMargins="0">
    <oddHeader>&amp;R&amp;"Arial,Regular"&amp;26Page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2009-07-17T21:47:33Z</dcterms:created>
  <dcterms:modified xsi:type="dcterms:W3CDTF">2009-07-21T12:30:22Z</dcterms:modified>
  <cp:category/>
  <cp:version/>
  <cp:contentType/>
  <cp:contentStatus/>
</cp:coreProperties>
</file>