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6360" activeTab="0"/>
  </bookViews>
  <sheets>
    <sheet name="May 2000" sheetId="1" r:id="rId1"/>
  </sheets>
  <definedNames>
    <definedName name="Z_93EEE8A1_BD8D_11D4_B447_00C04F8F6D0F_.wvu.Rows" localSheetId="0" hidden="1">'May 2000'!#REF!</definedName>
  </definedNames>
  <calcPr fullCalcOnLoad="1"/>
</workbook>
</file>

<file path=xl/sharedStrings.xml><?xml version="1.0" encoding="utf-8"?>
<sst xmlns="http://schemas.openxmlformats.org/spreadsheetml/2006/main" count="64" uniqueCount="40">
  <si>
    <t>LOUISIANA STATE POLICE</t>
  </si>
  <si>
    <t xml:space="preserve"> </t>
  </si>
  <si>
    <t>CASINO GAMING MONTHLY ACTIVITY SUMMARY</t>
  </si>
  <si>
    <t>FOR THE MONTH OF:</t>
  </si>
  <si>
    <t>MAY 2000</t>
  </si>
  <si>
    <t>Riverboat</t>
  </si>
  <si>
    <t>No. of</t>
  </si>
  <si>
    <t>Total</t>
  </si>
  <si>
    <t>Last Month's</t>
  </si>
  <si>
    <t>Same Month</t>
  </si>
  <si>
    <t>Licensees</t>
  </si>
  <si>
    <t xml:space="preserve">Opening Date </t>
  </si>
  <si>
    <t>Gaming Days</t>
  </si>
  <si>
    <t>Admissions</t>
  </si>
  <si>
    <t>AGR</t>
  </si>
  <si>
    <t>Fees Due</t>
  </si>
  <si>
    <t>Prior Year AGR</t>
  </si>
  <si>
    <t>CASINO MAGIC</t>
  </si>
  <si>
    <t/>
  </si>
  <si>
    <t>HARRAHS</t>
  </si>
  <si>
    <t>HORSESHOE</t>
  </si>
  <si>
    <t>ISLE - BOSSIER</t>
  </si>
  <si>
    <t xml:space="preserve">GRAND PALAIS </t>
  </si>
  <si>
    <t>ISLE - LC</t>
  </si>
  <si>
    <t>PLAYERS</t>
  </si>
  <si>
    <t>STAR</t>
  </si>
  <si>
    <t>BALLYS</t>
  </si>
  <si>
    <t>BOOMTOWN</t>
  </si>
  <si>
    <t>TREASURE CHEST</t>
  </si>
  <si>
    <t xml:space="preserve">ARGOSY </t>
  </si>
  <si>
    <t>CASINO ROUGE</t>
  </si>
  <si>
    <t>Riverboat Total</t>
  </si>
  <si>
    <t>CASINO GAMING FISCAL YEAR-TO-DATE ACTIVITY SUMMARY</t>
  </si>
  <si>
    <t>FOR THE PERIOD OF:</t>
  </si>
  <si>
    <t>JULY 1, 1999 - MAY 31, 2000</t>
  </si>
  <si>
    <t xml:space="preserve">Riverboat </t>
  </si>
  <si>
    <t>FYTD</t>
  </si>
  <si>
    <t>Total AGR</t>
  </si>
  <si>
    <t>Fee Remittance</t>
  </si>
  <si>
    <t>ARGOSY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</si>
</sst>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sz val="9"/>
      <color indexed="10"/>
      <name val="Arial"/>
      <family val="2"/>
    </font>
    <font>
      <b/>
      <sz val="9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 locked="0"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  <xf numFmtId="171" fontId="5" fillId="0" borderId="0" xfId="15" applyNumberFormat="1" applyFont="1" applyAlignment="1" applyProtection="1">
      <alignment/>
      <protection/>
    </xf>
    <xf numFmtId="8" fontId="5" fillId="0" borderId="0" xfId="17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 locked="0"/>
    </xf>
    <xf numFmtId="171" fontId="6" fillId="0" borderId="0" xfId="15" applyNumberFormat="1" applyFont="1" applyBorder="1" applyAlignment="1" applyProtection="1">
      <alignment horizontal="center"/>
      <protection/>
    </xf>
    <xf numFmtId="8" fontId="6" fillId="0" borderId="0" xfId="15" applyNumberFormat="1" applyFont="1" applyBorder="1" applyAlignment="1" applyProtection="1">
      <alignment/>
      <protection/>
    </xf>
    <xf numFmtId="44" fontId="6" fillId="0" borderId="0" xfId="17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5"/>
  <sheetViews>
    <sheetView showGridLines="0" tabSelected="1" workbookViewId="0" topLeftCell="A1">
      <selection activeCell="B1" sqref="B1"/>
    </sheetView>
  </sheetViews>
  <sheetFormatPr defaultColWidth="10.875" defaultRowHeight="12.75"/>
  <cols>
    <col min="1" max="1" width="0.12890625" style="1" customWidth="1"/>
    <col min="2" max="2" width="17.50390625" style="4" customWidth="1"/>
    <col min="3" max="3" width="15.00390625" style="3" customWidth="1"/>
    <col min="4" max="4" width="12.375" style="4" customWidth="1"/>
    <col min="5" max="5" width="15.375" style="4" customWidth="1"/>
    <col min="6" max="6" width="15.625" style="4" customWidth="1"/>
    <col min="7" max="7" width="14.75390625" style="4" customWidth="1"/>
    <col min="8" max="8" width="15.50390625" style="6" customWidth="1"/>
    <col min="9" max="9" width="16.125" style="10" customWidth="1"/>
    <col min="10" max="12" width="15.625" style="8" customWidth="1"/>
    <col min="13" max="13" width="11.625" style="8" customWidth="1"/>
    <col min="14" max="16" width="15.625" style="8" customWidth="1"/>
    <col min="17" max="16384" width="10.875" style="8" customWidth="1"/>
  </cols>
  <sheetData>
    <row r="1" spans="2:9" ht="12.75">
      <c r="B1" s="2" t="s">
        <v>0</v>
      </c>
      <c r="E1" s="4" t="s">
        <v>1</v>
      </c>
      <c r="G1" s="5"/>
      <c r="I1" s="7"/>
    </row>
    <row r="2" spans="2:7" ht="12.75">
      <c r="B2" s="2" t="s">
        <v>2</v>
      </c>
      <c r="F2" s="9"/>
      <c r="G2" s="5"/>
    </row>
    <row r="3" spans="2:7" ht="12.75">
      <c r="B3" s="2" t="s">
        <v>3</v>
      </c>
      <c r="D3" s="11" t="s">
        <v>4</v>
      </c>
      <c r="G3" s="5"/>
    </row>
    <row r="4" spans="4:7" ht="12.75">
      <c r="D4" s="12"/>
      <c r="G4" s="5"/>
    </row>
    <row r="5" spans="7:9" ht="13.5" thickBot="1">
      <c r="G5" s="5"/>
      <c r="I5" s="13"/>
    </row>
    <row r="6" spans="2:9" ht="12.75">
      <c r="B6" s="14" t="s">
        <v>5</v>
      </c>
      <c r="C6" s="15"/>
      <c r="D6" s="14" t="s">
        <v>6</v>
      </c>
      <c r="E6" s="14" t="s">
        <v>7</v>
      </c>
      <c r="F6" s="14" t="s">
        <v>7</v>
      </c>
      <c r="G6" s="14" t="s">
        <v>7</v>
      </c>
      <c r="H6" s="16" t="s">
        <v>8</v>
      </c>
      <c r="I6" s="17" t="s">
        <v>9</v>
      </c>
    </row>
    <row r="7" spans="2:9" ht="13.5" thickBot="1">
      <c r="B7" s="18" t="s">
        <v>10</v>
      </c>
      <c r="C7" s="19" t="s">
        <v>11</v>
      </c>
      <c r="D7" s="18" t="s">
        <v>12</v>
      </c>
      <c r="E7" s="18" t="s">
        <v>13</v>
      </c>
      <c r="F7" s="18" t="s">
        <v>14</v>
      </c>
      <c r="G7" s="18" t="s">
        <v>15</v>
      </c>
      <c r="H7" s="20" t="s">
        <v>14</v>
      </c>
      <c r="I7" s="21" t="s">
        <v>16</v>
      </c>
    </row>
    <row r="8" spans="1:9" s="27" customFormat="1" ht="12.75">
      <c r="A8" s="22"/>
      <c r="B8" s="23" t="s">
        <v>17</v>
      </c>
      <c r="C8" s="15">
        <v>35342</v>
      </c>
      <c r="D8" s="14">
        <v>31</v>
      </c>
      <c r="E8" s="24">
        <v>274871</v>
      </c>
      <c r="F8" s="25">
        <v>12312706.25</v>
      </c>
      <c r="G8" s="25">
        <f aca="true" t="shared" si="0" ref="G8:G20">F8*0.185</f>
        <v>2277850.65625</v>
      </c>
      <c r="H8" s="25">
        <v>11384115.7</v>
      </c>
      <c r="I8" s="26">
        <v>11966124</v>
      </c>
    </row>
    <row r="9" spans="1:9" s="27" customFormat="1" ht="12.75">
      <c r="A9" s="28" t="s">
        <v>18</v>
      </c>
      <c r="B9" s="29" t="s">
        <v>19</v>
      </c>
      <c r="C9" s="30">
        <v>34442</v>
      </c>
      <c r="D9" s="31">
        <v>31</v>
      </c>
      <c r="E9" s="24">
        <v>168769</v>
      </c>
      <c r="F9" s="26">
        <v>11588955</v>
      </c>
      <c r="G9" s="26">
        <f t="shared" si="0"/>
        <v>2143956.675</v>
      </c>
      <c r="H9" s="26">
        <v>11283634.19</v>
      </c>
      <c r="I9" s="26">
        <v>12273802</v>
      </c>
    </row>
    <row r="10" spans="1:9" s="27" customFormat="1" ht="12.75">
      <c r="A10" s="32"/>
      <c r="B10" s="29" t="s">
        <v>20</v>
      </c>
      <c r="C10" s="30">
        <v>34524</v>
      </c>
      <c r="D10" s="31">
        <v>31</v>
      </c>
      <c r="E10" s="24">
        <v>302240</v>
      </c>
      <c r="F10" s="26">
        <v>20365576</v>
      </c>
      <c r="G10" s="26">
        <f t="shared" si="0"/>
        <v>3767631.56</v>
      </c>
      <c r="H10" s="26">
        <v>20910735.73</v>
      </c>
      <c r="I10" s="26">
        <v>17364786</v>
      </c>
    </row>
    <row r="11" spans="1:9" s="27" customFormat="1" ht="12.75">
      <c r="A11" s="22"/>
      <c r="B11" s="29" t="s">
        <v>21</v>
      </c>
      <c r="C11" s="30">
        <v>34474</v>
      </c>
      <c r="D11" s="31">
        <v>31</v>
      </c>
      <c r="E11" s="24">
        <v>269613</v>
      </c>
      <c r="F11" s="26">
        <v>12897521</v>
      </c>
      <c r="G11" s="26">
        <f t="shared" si="0"/>
        <v>2386041.385</v>
      </c>
      <c r="H11" s="26">
        <v>13186949.5</v>
      </c>
      <c r="I11" s="26">
        <v>10364145</v>
      </c>
    </row>
    <row r="12" spans="2:9" ht="12.75">
      <c r="B12" s="33" t="s">
        <v>22</v>
      </c>
      <c r="C12" s="34">
        <v>35258</v>
      </c>
      <c r="D12" s="31">
        <v>31</v>
      </c>
      <c r="E12" s="35">
        <v>181642</v>
      </c>
      <c r="F12" s="36">
        <v>10404772</v>
      </c>
      <c r="G12" s="36">
        <f t="shared" si="0"/>
        <v>1924882.82</v>
      </c>
      <c r="H12" s="36">
        <v>10931337.23</v>
      </c>
      <c r="I12" s="36">
        <v>9566343</v>
      </c>
    </row>
    <row r="13" spans="2:9" ht="12.75">
      <c r="B13" s="33" t="s">
        <v>23</v>
      </c>
      <c r="C13" s="34">
        <v>34909</v>
      </c>
      <c r="D13" s="31">
        <v>31</v>
      </c>
      <c r="E13" s="35">
        <v>106612</v>
      </c>
      <c r="F13" s="36">
        <v>4485281</v>
      </c>
      <c r="G13" s="36">
        <f t="shared" si="0"/>
        <v>829776.985</v>
      </c>
      <c r="H13" s="36">
        <v>4720032.09</v>
      </c>
      <c r="I13" s="36">
        <v>3545255</v>
      </c>
    </row>
    <row r="14" spans="2:9" ht="12.75">
      <c r="B14" s="33" t="s">
        <v>24</v>
      </c>
      <c r="C14" s="34">
        <v>34311</v>
      </c>
      <c r="D14" s="31">
        <v>31</v>
      </c>
      <c r="E14" s="35">
        <v>161361</v>
      </c>
      <c r="F14" s="36">
        <v>8067323</v>
      </c>
      <c r="G14" s="36">
        <f t="shared" si="0"/>
        <v>1492454.755</v>
      </c>
      <c r="H14" s="36">
        <v>8056275.08</v>
      </c>
      <c r="I14" s="36">
        <v>8272743</v>
      </c>
    </row>
    <row r="15" spans="2:9" ht="12.75">
      <c r="B15" s="33" t="s">
        <v>25</v>
      </c>
      <c r="C15" s="34">
        <v>34266</v>
      </c>
      <c r="D15" s="31">
        <v>31</v>
      </c>
      <c r="E15" s="35">
        <v>116049</v>
      </c>
      <c r="F15" s="36">
        <v>4227208</v>
      </c>
      <c r="G15" s="36">
        <f t="shared" si="0"/>
        <v>782033.48</v>
      </c>
      <c r="H15" s="36">
        <v>4425503.66</v>
      </c>
      <c r="I15" s="36">
        <v>3351014</v>
      </c>
    </row>
    <row r="16" spans="1:9" s="27" customFormat="1" ht="12.75">
      <c r="A16" s="22"/>
      <c r="B16" s="29" t="s">
        <v>26</v>
      </c>
      <c r="C16" s="30">
        <v>34887</v>
      </c>
      <c r="D16" s="31">
        <v>31</v>
      </c>
      <c r="E16" s="24">
        <v>119059</v>
      </c>
      <c r="F16" s="26">
        <v>5549005</v>
      </c>
      <c r="G16" s="26">
        <f t="shared" si="0"/>
        <v>1026565.9249999999</v>
      </c>
      <c r="H16" s="26">
        <v>5455908.13</v>
      </c>
      <c r="I16" s="26">
        <v>8074942</v>
      </c>
    </row>
    <row r="17" spans="1:9" s="27" customFormat="1" ht="12.75">
      <c r="A17" s="22"/>
      <c r="B17" s="29" t="s">
        <v>27</v>
      </c>
      <c r="C17" s="30">
        <v>34552</v>
      </c>
      <c r="D17" s="31">
        <v>31</v>
      </c>
      <c r="E17" s="24">
        <v>154760</v>
      </c>
      <c r="F17" s="26">
        <v>7680018</v>
      </c>
      <c r="G17" s="26">
        <f t="shared" si="0"/>
        <v>1420803.33</v>
      </c>
      <c r="H17" s="26">
        <v>7688923.81</v>
      </c>
      <c r="I17" s="26">
        <v>8508402</v>
      </c>
    </row>
    <row r="18" spans="1:9" s="27" customFormat="1" ht="12.75">
      <c r="A18" s="22"/>
      <c r="B18" s="29" t="s">
        <v>28</v>
      </c>
      <c r="C18" s="30">
        <v>34582</v>
      </c>
      <c r="D18" s="31">
        <v>31</v>
      </c>
      <c r="E18" s="24">
        <v>146449</v>
      </c>
      <c r="F18" s="26">
        <v>8843360</v>
      </c>
      <c r="G18" s="26">
        <f t="shared" si="0"/>
        <v>1636021.6</v>
      </c>
      <c r="H18" s="26">
        <v>8825889.59</v>
      </c>
      <c r="I18" s="26">
        <v>10777692</v>
      </c>
    </row>
    <row r="19" spans="2:9" ht="12.75">
      <c r="B19" s="33" t="s">
        <v>29</v>
      </c>
      <c r="C19" s="34">
        <v>34607</v>
      </c>
      <c r="D19" s="31">
        <v>31</v>
      </c>
      <c r="E19" s="35">
        <v>107938</v>
      </c>
      <c r="F19" s="36">
        <v>6026129</v>
      </c>
      <c r="G19" s="36">
        <f t="shared" si="0"/>
        <v>1114833.865</v>
      </c>
      <c r="H19" s="36">
        <v>5976857.2</v>
      </c>
      <c r="I19" s="36">
        <v>3767369</v>
      </c>
    </row>
    <row r="20" spans="2:9" ht="13.5" thickBot="1">
      <c r="B20" s="37" t="s">
        <v>30</v>
      </c>
      <c r="C20" s="38">
        <v>34696</v>
      </c>
      <c r="D20" s="31">
        <v>31</v>
      </c>
      <c r="E20" s="35">
        <v>130628</v>
      </c>
      <c r="F20" s="39">
        <v>7233141</v>
      </c>
      <c r="G20" s="36">
        <f t="shared" si="0"/>
        <v>1338131.085</v>
      </c>
      <c r="H20" s="39">
        <v>7547751.97</v>
      </c>
      <c r="I20" s="40">
        <v>7484757</v>
      </c>
    </row>
    <row r="21" spans="1:9" s="27" customFormat="1" ht="13.5" thickBot="1">
      <c r="A21" s="22"/>
      <c r="B21" s="41" t="s">
        <v>31</v>
      </c>
      <c r="C21" s="42" t="s">
        <v>1</v>
      </c>
      <c r="D21" s="43"/>
      <c r="E21" s="44">
        <f>SUM(E8:E20)</f>
        <v>2239991</v>
      </c>
      <c r="F21" s="45">
        <f>SUM(F8:F20)</f>
        <v>119680995.25</v>
      </c>
      <c r="G21" s="45">
        <f>SUM(G8:G20)</f>
        <v>22140984.12125</v>
      </c>
      <c r="H21" s="45">
        <f>SUM(H8:H20)</f>
        <v>120393913.88000001</v>
      </c>
      <c r="I21" s="45">
        <f>SUM(I8:I20)</f>
        <v>115317374</v>
      </c>
    </row>
    <row r="22" spans="3:8" ht="12.75">
      <c r="C22" s="46"/>
      <c r="D22" s="47"/>
      <c r="E22" s="48"/>
      <c r="F22" s="49"/>
      <c r="G22" s="49"/>
      <c r="H22" s="49"/>
    </row>
    <row r="23" spans="2:9" ht="12.75">
      <c r="B23" s="54"/>
      <c r="C23" s="55"/>
      <c r="D23" s="50"/>
      <c r="E23" s="50"/>
      <c r="F23" s="50"/>
      <c r="G23" s="50"/>
      <c r="H23" s="51"/>
      <c r="I23" s="52"/>
    </row>
    <row r="24" spans="2:9" ht="12.75">
      <c r="B24" s="50"/>
      <c r="C24" s="55"/>
      <c r="D24" s="50"/>
      <c r="E24" s="50"/>
      <c r="F24" s="50"/>
      <c r="G24" s="50"/>
      <c r="H24" s="51"/>
      <c r="I24" s="52"/>
    </row>
    <row r="25" spans="1:9" s="27" customFormat="1" ht="12.75">
      <c r="A25" s="22"/>
      <c r="B25" s="56"/>
      <c r="C25" s="55"/>
      <c r="D25" s="57"/>
      <c r="E25" s="58"/>
      <c r="F25" s="59"/>
      <c r="G25" s="59"/>
      <c r="H25" s="59"/>
      <c r="I25" s="60"/>
    </row>
    <row r="26" spans="2:7" ht="12.75">
      <c r="B26" s="2" t="s">
        <v>0</v>
      </c>
      <c r="G26" s="5"/>
    </row>
    <row r="27" spans="2:7" ht="12.75">
      <c r="B27" s="2" t="s">
        <v>32</v>
      </c>
      <c r="G27" s="5"/>
    </row>
    <row r="28" spans="2:7" ht="12.75">
      <c r="B28" s="2" t="s">
        <v>33</v>
      </c>
      <c r="C28" s="61" t="s">
        <v>34</v>
      </c>
      <c r="D28" s="5"/>
      <c r="G28" s="62"/>
    </row>
    <row r="29" spans="4:7" ht="12.75">
      <c r="D29" s="63"/>
      <c r="E29" s="5"/>
      <c r="G29" s="64"/>
    </row>
    <row r="30" ht="13.5" thickBot="1">
      <c r="G30" s="64"/>
    </row>
    <row r="31" spans="1:7" ht="12.75">
      <c r="A31" s="65"/>
      <c r="B31" s="14" t="s">
        <v>35</v>
      </c>
      <c r="C31" s="15"/>
      <c r="D31" s="14" t="s">
        <v>36</v>
      </c>
      <c r="E31" s="14" t="s">
        <v>36</v>
      </c>
      <c r="F31" s="14" t="s">
        <v>36</v>
      </c>
      <c r="G31" s="64"/>
    </row>
    <row r="32" spans="1:7" ht="13.5" thickBot="1">
      <c r="A32" s="65"/>
      <c r="B32" s="18" t="s">
        <v>10</v>
      </c>
      <c r="C32" s="19" t="s">
        <v>11</v>
      </c>
      <c r="D32" s="18" t="s">
        <v>13</v>
      </c>
      <c r="E32" s="18" t="s">
        <v>37</v>
      </c>
      <c r="F32" s="18" t="s">
        <v>38</v>
      </c>
      <c r="G32" s="64"/>
    </row>
    <row r="33" spans="1:9" s="27" customFormat="1" ht="12.75">
      <c r="A33" s="32"/>
      <c r="B33" s="23" t="s">
        <v>17</v>
      </c>
      <c r="C33" s="15">
        <v>35342</v>
      </c>
      <c r="D33" s="66">
        <f>E8+2492769</f>
        <v>2767640</v>
      </c>
      <c r="E33" s="25">
        <f>F8+117710462.47</f>
        <v>130023168.72</v>
      </c>
      <c r="F33" s="25">
        <f aca="true" t="shared" si="1" ref="F33:F45">0.185*E33</f>
        <v>24054286.2132</v>
      </c>
      <c r="G33" s="67"/>
      <c r="H33" s="68"/>
      <c r="I33" s="7"/>
    </row>
    <row r="34" spans="1:9" s="27" customFormat="1" ht="12.75">
      <c r="A34" s="32"/>
      <c r="B34" s="29" t="s">
        <v>19</v>
      </c>
      <c r="C34" s="30">
        <v>34442</v>
      </c>
      <c r="D34" s="69">
        <f>E9+1858245</f>
        <v>2027014</v>
      </c>
      <c r="E34" s="26">
        <f>F9+116941105</f>
        <v>128530060</v>
      </c>
      <c r="F34" s="26">
        <f t="shared" si="1"/>
        <v>23778061.1</v>
      </c>
      <c r="G34" s="67"/>
      <c r="H34" s="68"/>
      <c r="I34" s="7"/>
    </row>
    <row r="35" spans="1:9" s="27" customFormat="1" ht="12.75">
      <c r="A35" s="32"/>
      <c r="B35" s="29" t="s">
        <v>20</v>
      </c>
      <c r="C35" s="30">
        <v>34524</v>
      </c>
      <c r="D35" s="69">
        <f>E10+3026338</f>
        <v>3328578</v>
      </c>
      <c r="E35" s="26">
        <f>F10+198075705</f>
        <v>218441281</v>
      </c>
      <c r="F35" s="26">
        <f t="shared" si="1"/>
        <v>40411636.985</v>
      </c>
      <c r="G35" s="67"/>
      <c r="H35" s="68"/>
      <c r="I35" s="7"/>
    </row>
    <row r="36" spans="1:9" s="27" customFormat="1" ht="12.75">
      <c r="A36" s="32"/>
      <c r="B36" s="29" t="s">
        <v>21</v>
      </c>
      <c r="C36" s="30">
        <v>34474</v>
      </c>
      <c r="D36" s="69">
        <f>E11+2221001</f>
        <v>2490614</v>
      </c>
      <c r="E36" s="26">
        <f>F11+125259826</f>
        <v>138157347</v>
      </c>
      <c r="F36" s="26">
        <f t="shared" si="1"/>
        <v>25559109.195</v>
      </c>
      <c r="G36" s="67"/>
      <c r="H36" s="68"/>
      <c r="I36" s="7"/>
    </row>
    <row r="37" spans="1:7" ht="12.75">
      <c r="A37" s="65" t="s">
        <v>1</v>
      </c>
      <c r="B37" s="33" t="s">
        <v>22</v>
      </c>
      <c r="C37" s="34">
        <v>35258</v>
      </c>
      <c r="D37" s="70">
        <f>E12+1635635</f>
        <v>1817277</v>
      </c>
      <c r="E37" s="36">
        <f>F12+105190356</f>
        <v>115595128</v>
      </c>
      <c r="F37" s="36">
        <f t="shared" si="1"/>
        <v>21385098.68</v>
      </c>
      <c r="G37" s="64"/>
    </row>
    <row r="38" spans="1:7" ht="12.75">
      <c r="A38" s="65"/>
      <c r="B38" s="33" t="s">
        <v>23</v>
      </c>
      <c r="C38" s="34">
        <v>34909</v>
      </c>
      <c r="D38" s="70">
        <f>E13+995108</f>
        <v>1101720</v>
      </c>
      <c r="E38" s="36">
        <f>F13+47134290</f>
        <v>51619571</v>
      </c>
      <c r="F38" s="36">
        <f t="shared" si="1"/>
        <v>9549620.635</v>
      </c>
      <c r="G38" s="62"/>
    </row>
    <row r="39" spans="1:7" ht="12.75">
      <c r="A39" s="65"/>
      <c r="B39" s="33" t="s">
        <v>24</v>
      </c>
      <c r="C39" s="34">
        <v>34311</v>
      </c>
      <c r="D39" s="70">
        <f>E14+1368219</f>
        <v>1529580</v>
      </c>
      <c r="E39" s="36">
        <f>F14+74345283</f>
        <v>82412606</v>
      </c>
      <c r="F39" s="36">
        <f t="shared" si="1"/>
        <v>15246332.11</v>
      </c>
      <c r="G39" s="5"/>
    </row>
    <row r="40" spans="1:7" ht="12.75">
      <c r="A40" s="65"/>
      <c r="B40" s="33" t="s">
        <v>25</v>
      </c>
      <c r="C40" s="34">
        <v>34266</v>
      </c>
      <c r="D40" s="70">
        <f>E15+817729</f>
        <v>933778</v>
      </c>
      <c r="E40" s="36">
        <f>F15+35842984</f>
        <v>40070192</v>
      </c>
      <c r="F40" s="36">
        <f t="shared" si="1"/>
        <v>7412985.52</v>
      </c>
      <c r="G40" s="5"/>
    </row>
    <row r="41" spans="1:9" s="27" customFormat="1" ht="12.75">
      <c r="A41" s="32"/>
      <c r="B41" s="29" t="s">
        <v>26</v>
      </c>
      <c r="C41" s="30">
        <v>34887</v>
      </c>
      <c r="D41" s="69">
        <f>E16+1395107</f>
        <v>1514166</v>
      </c>
      <c r="E41" s="26">
        <f>F16+64046526</f>
        <v>69595531</v>
      </c>
      <c r="F41" s="26">
        <f t="shared" si="1"/>
        <v>12875173.235</v>
      </c>
      <c r="G41" s="71"/>
      <c r="H41" s="68"/>
      <c r="I41" s="7"/>
    </row>
    <row r="42" spans="1:9" s="27" customFormat="1" ht="12.75">
      <c r="A42" s="32"/>
      <c r="B42" s="29" t="s">
        <v>27</v>
      </c>
      <c r="C42" s="30">
        <v>34552</v>
      </c>
      <c r="D42" s="69">
        <f>E17+1604811</f>
        <v>1759571</v>
      </c>
      <c r="E42" s="26">
        <f>F17+81931181</f>
        <v>89611199</v>
      </c>
      <c r="F42" s="26">
        <f t="shared" si="1"/>
        <v>16578071.815</v>
      </c>
      <c r="G42" s="71"/>
      <c r="H42" s="68"/>
      <c r="I42" s="7"/>
    </row>
    <row r="43" spans="1:9" s="27" customFormat="1" ht="12.75">
      <c r="A43" s="32"/>
      <c r="B43" s="29" t="s">
        <v>28</v>
      </c>
      <c r="C43" s="30">
        <v>34582</v>
      </c>
      <c r="D43" s="69">
        <f>E18+1492669</f>
        <v>1639118</v>
      </c>
      <c r="E43" s="26">
        <f>F18+92647454</f>
        <v>101490814</v>
      </c>
      <c r="F43" s="26">
        <f t="shared" si="1"/>
        <v>18775800.59</v>
      </c>
      <c r="G43" s="71"/>
      <c r="H43" s="68"/>
      <c r="I43" s="7"/>
    </row>
    <row r="44" spans="1:7" ht="12.75">
      <c r="A44" s="65"/>
      <c r="B44" s="33" t="s">
        <v>39</v>
      </c>
      <c r="C44" s="34">
        <v>34607</v>
      </c>
      <c r="D44" s="70">
        <f>E19+960335</f>
        <v>1068273</v>
      </c>
      <c r="E44" s="36">
        <f>F19+53090010</f>
        <v>59116139</v>
      </c>
      <c r="F44" s="36">
        <f t="shared" si="1"/>
        <v>10936485.715</v>
      </c>
      <c r="G44" s="5"/>
    </row>
    <row r="45" spans="1:7" ht="13.5" thickBot="1">
      <c r="A45" s="65"/>
      <c r="B45" s="37" t="s">
        <v>30</v>
      </c>
      <c r="C45" s="38">
        <v>34696</v>
      </c>
      <c r="D45" s="72">
        <f>E20+1337211</f>
        <v>1467839</v>
      </c>
      <c r="E45" s="39">
        <f>F20+76586109</f>
        <v>83819250</v>
      </c>
      <c r="F45" s="39">
        <f t="shared" si="1"/>
        <v>15506561.25</v>
      </c>
      <c r="G45" s="5"/>
    </row>
    <row r="46" spans="1:9" s="27" customFormat="1" ht="13.5" thickBot="1">
      <c r="A46" s="32"/>
      <c r="B46" s="41" t="s">
        <v>31</v>
      </c>
      <c r="C46" s="73"/>
      <c r="D46" s="44">
        <f>SUM(D33:D45)</f>
        <v>23445168</v>
      </c>
      <c r="E46" s="45">
        <f>SUM(E33:E45)</f>
        <v>1308482286.72</v>
      </c>
      <c r="F46" s="45">
        <f>SUM(F33:F45)</f>
        <v>242069223.04320002</v>
      </c>
      <c r="G46" s="71"/>
      <c r="H46" s="68"/>
      <c r="I46" s="7"/>
    </row>
    <row r="47" spans="1:7" ht="12.75">
      <c r="A47" s="65"/>
      <c r="G47" s="5"/>
    </row>
    <row r="48" spans="2:7" ht="12.75">
      <c r="B48" s="2"/>
      <c r="G48" s="5"/>
    </row>
    <row r="49" spans="1:9" s="53" customFormat="1" ht="12.75">
      <c r="A49" s="74"/>
      <c r="B49" s="50"/>
      <c r="C49" s="55"/>
      <c r="D49" s="50"/>
      <c r="E49" s="50"/>
      <c r="F49" s="50"/>
      <c r="G49" s="75"/>
      <c r="H49" s="76"/>
      <c r="I49" s="77"/>
    </row>
    <row r="50" spans="1:7" ht="12.75">
      <c r="A50" s="65"/>
      <c r="B50" s="8"/>
      <c r="C50" s="8"/>
      <c r="D50" s="8"/>
      <c r="E50" s="8"/>
      <c r="F50" s="8"/>
      <c r="G50" s="64"/>
    </row>
    <row r="51" spans="1:7" ht="12.75">
      <c r="A51" s="65"/>
      <c r="B51" s="8"/>
      <c r="C51" s="8"/>
      <c r="D51" s="8"/>
      <c r="E51" s="8"/>
      <c r="F51" s="8"/>
      <c r="G51" s="64"/>
    </row>
    <row r="52" spans="1:9" s="27" customFormat="1" ht="12.75">
      <c r="A52" s="22"/>
      <c r="G52" s="59"/>
      <c r="H52" s="59"/>
      <c r="I52" s="60"/>
    </row>
    <row r="53" spans="1:9" s="53" customFormat="1" ht="12.75">
      <c r="A53" s="74"/>
      <c r="B53" s="54"/>
      <c r="C53" s="55"/>
      <c r="D53" s="50"/>
      <c r="E53" s="50"/>
      <c r="F53" s="50"/>
      <c r="G53" s="75"/>
      <c r="H53" s="76"/>
      <c r="I53" s="77"/>
    </row>
    <row r="54" spans="1:9" s="53" customFormat="1" ht="12.75">
      <c r="A54" s="74"/>
      <c r="B54" s="50"/>
      <c r="C54" s="55"/>
      <c r="D54" s="50"/>
      <c r="E54" s="50"/>
      <c r="F54" s="50"/>
      <c r="G54" s="75"/>
      <c r="H54" s="76"/>
      <c r="I54" s="77"/>
    </row>
    <row r="55" spans="1:9" s="82" customFormat="1" ht="12.75">
      <c r="A55" s="78"/>
      <c r="B55" s="56"/>
      <c r="C55" s="55"/>
      <c r="D55" s="79"/>
      <c r="E55" s="80"/>
      <c r="F55" s="81"/>
      <c r="G55" s="59"/>
      <c r="H55" s="59"/>
      <c r="I55" s="60"/>
    </row>
  </sheetData>
  <printOptions horizontalCentered="1"/>
  <pageMargins left="0" right="0" top="1" bottom="0" header="0.5" footer="0.5"/>
  <pageSetup horizontalDpi="300" verticalDpi="300" orientation="landscape" r:id="rId1"/>
  <rowBreaks count="3" manualBreakCount="3">
    <brk id="23" max="255" man="1"/>
    <brk id="61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</dc:creator>
  <cp:keywords/>
  <dc:description/>
  <cp:lastModifiedBy>Donna Jackson</cp:lastModifiedBy>
  <cp:lastPrinted>2002-04-29T15:04:05Z</cp:lastPrinted>
  <dcterms:created xsi:type="dcterms:W3CDTF">2002-04-26T20:42:08Z</dcterms:created>
  <dcterms:modified xsi:type="dcterms:W3CDTF">2002-04-29T15:04:25Z</dcterms:modified>
  <cp:category/>
  <cp:version/>
  <cp:contentType/>
  <cp:contentStatus/>
</cp:coreProperties>
</file>